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6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ousing Cost Burdened\For Web\"/>
    </mc:Choice>
  </mc:AlternateContent>
  <xr:revisionPtr revIDLastSave="0" documentId="13_ncr:1_{37EDB2F8-F447-47DD-B379-9A5462A29E3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Overview" sheetId="6" r:id="rId1"/>
    <sheet name="Renter Cost Burdened by Income" sheetId="3" r:id="rId2"/>
    <sheet name="Owner Cost Burdened by Income" sheetId="9" r:id="rId3"/>
    <sheet name="MOE" sheetId="2" r:id="rId4"/>
    <sheet name="Renters" sheetId="7" r:id="rId5"/>
    <sheet name="Owners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9" l="1"/>
  <c r="D30" i="9"/>
  <c r="C30" i="9"/>
  <c r="E27" i="9"/>
  <c r="C27" i="9"/>
  <c r="G17" i="9"/>
  <c r="D23" i="9"/>
  <c r="H11" i="9"/>
  <c r="D20" i="9"/>
  <c r="C20" i="9"/>
  <c r="E17" i="9"/>
  <c r="C17" i="9"/>
  <c r="G17" i="6"/>
  <c r="G6" i="7"/>
  <c r="G16" i="7"/>
  <c r="I6" i="7" s="1"/>
  <c r="K16" i="7" s="1"/>
  <c r="K27" i="7" s="1"/>
  <c r="C5" i="3" s="1"/>
  <c r="K6" i="7"/>
  <c r="I16" i="7"/>
  <c r="L90" i="7"/>
  <c r="L101" i="7" s="1"/>
  <c r="H90" i="7"/>
  <c r="G90" i="7"/>
  <c r="I80" i="7" s="1"/>
  <c r="L89" i="7"/>
  <c r="L100" i="7" s="1"/>
  <c r="H89" i="7"/>
  <c r="J79" i="7" s="1"/>
  <c r="G89" i="7"/>
  <c r="L88" i="7"/>
  <c r="L99" i="7" s="1"/>
  <c r="H88" i="7"/>
  <c r="J78" i="7" s="1"/>
  <c r="G88" i="7"/>
  <c r="I78" i="7" s="1"/>
  <c r="L87" i="7"/>
  <c r="L98" i="7" s="1"/>
  <c r="H87" i="7"/>
  <c r="J77" i="7" s="1"/>
  <c r="G87" i="7"/>
  <c r="I77" i="7" s="1"/>
  <c r="L86" i="7"/>
  <c r="L97" i="7" s="1"/>
  <c r="H86" i="7"/>
  <c r="G86" i="7"/>
  <c r="L85" i="7"/>
  <c r="L96" i="7" s="1"/>
  <c r="J85" i="7"/>
  <c r="I85" i="7"/>
  <c r="J96" i="7" s="1"/>
  <c r="H85" i="7"/>
  <c r="J75" i="7" s="1"/>
  <c r="G85" i="7"/>
  <c r="L84" i="7"/>
  <c r="L95" i="7" s="1"/>
  <c r="H84" i="7"/>
  <c r="J74" i="7" s="1"/>
  <c r="G84" i="7"/>
  <c r="I74" i="7" s="1"/>
  <c r="N74" i="7" s="1"/>
  <c r="L80" i="7"/>
  <c r="J90" i="7" s="1"/>
  <c r="K80" i="7"/>
  <c r="I90" i="7" s="1"/>
  <c r="J101" i="7" s="1"/>
  <c r="J80" i="7"/>
  <c r="H80" i="7"/>
  <c r="G80" i="7"/>
  <c r="N79" i="7"/>
  <c r="M79" i="7"/>
  <c r="L79" i="7"/>
  <c r="J89" i="7" s="1"/>
  <c r="K79" i="7"/>
  <c r="K89" i="7" s="1"/>
  <c r="K100" i="7" s="1"/>
  <c r="I79" i="7"/>
  <c r="H79" i="7"/>
  <c r="G79" i="7"/>
  <c r="L78" i="7"/>
  <c r="J88" i="7" s="1"/>
  <c r="K78" i="7"/>
  <c r="I88" i="7" s="1"/>
  <c r="J99" i="7" s="1"/>
  <c r="H78" i="7"/>
  <c r="G78" i="7"/>
  <c r="O78" i="7" s="1"/>
  <c r="O77" i="7"/>
  <c r="L77" i="7"/>
  <c r="J87" i="7" s="1"/>
  <c r="K77" i="7"/>
  <c r="I87" i="7" s="1"/>
  <c r="J98" i="7" s="1"/>
  <c r="H77" i="7"/>
  <c r="G77" i="7"/>
  <c r="N76" i="7"/>
  <c r="L76" i="7"/>
  <c r="J86" i="7" s="1"/>
  <c r="K76" i="7"/>
  <c r="I86" i="7" s="1"/>
  <c r="J97" i="7" s="1"/>
  <c r="J76" i="7"/>
  <c r="I76" i="7"/>
  <c r="K86" i="7" s="1"/>
  <c r="K97" i="7" s="1"/>
  <c r="H76" i="7"/>
  <c r="G76" i="7"/>
  <c r="M76" i="7" s="1"/>
  <c r="L75" i="7"/>
  <c r="K75" i="7"/>
  <c r="I75" i="7"/>
  <c r="N75" i="7" s="1"/>
  <c r="H75" i="7"/>
  <c r="G75" i="7"/>
  <c r="L74" i="7"/>
  <c r="J84" i="7" s="1"/>
  <c r="K74" i="7"/>
  <c r="I84" i="7" s="1"/>
  <c r="J95" i="7" s="1"/>
  <c r="H74" i="7"/>
  <c r="G74" i="7"/>
  <c r="G81" i="7" s="1"/>
  <c r="G27" i="9" l="1"/>
  <c r="N80" i="7"/>
  <c r="M80" i="7"/>
  <c r="O74" i="7"/>
  <c r="M75" i="7"/>
  <c r="M78" i="7"/>
  <c r="K88" i="7"/>
  <c r="K99" i="7" s="1"/>
  <c r="N78" i="7"/>
  <c r="K87" i="7"/>
  <c r="K98" i="7" s="1"/>
  <c r="N77" i="7"/>
  <c r="M77" i="7"/>
  <c r="N87" i="7"/>
  <c r="K85" i="7"/>
  <c r="K96" i="7" s="1"/>
  <c r="O79" i="7"/>
  <c r="I89" i="7"/>
  <c r="J100" i="7" s="1"/>
  <c r="M74" i="7"/>
  <c r="O80" i="7"/>
  <c r="N84" i="7"/>
  <c r="O75" i="7"/>
  <c r="O76" i="7"/>
  <c r="K90" i="7"/>
  <c r="K101" i="7" s="1"/>
  <c r="K84" i="7"/>
  <c r="K95" i="7" s="1"/>
  <c r="H26" i="8"/>
  <c r="J13" i="8" s="1"/>
  <c r="F23" i="2" s="1"/>
  <c r="G26" i="8"/>
  <c r="I13" i="8" s="1"/>
  <c r="F12" i="2" s="1"/>
  <c r="H25" i="8"/>
  <c r="J12" i="8" s="1"/>
  <c r="F22" i="2" s="1"/>
  <c r="G25" i="8"/>
  <c r="I12" i="8" s="1"/>
  <c r="I24" i="8"/>
  <c r="J37" i="8" s="1"/>
  <c r="C9" i="9" s="1"/>
  <c r="H24" i="8"/>
  <c r="J11" i="8" s="1"/>
  <c r="F21" i="2" s="1"/>
  <c r="G24" i="8"/>
  <c r="H23" i="8"/>
  <c r="G23" i="8"/>
  <c r="H22" i="8"/>
  <c r="J9" i="8" s="1"/>
  <c r="F19" i="2" s="1"/>
  <c r="G22" i="8"/>
  <c r="I9" i="8" s="1"/>
  <c r="L21" i="8"/>
  <c r="L34" i="8" s="1"/>
  <c r="E6" i="9" s="1"/>
  <c r="H21" i="8"/>
  <c r="G21" i="8"/>
  <c r="I8" i="8" s="1"/>
  <c r="H20" i="8"/>
  <c r="G20" i="8"/>
  <c r="H19" i="8"/>
  <c r="J6" i="8" s="1"/>
  <c r="F16" i="2" s="1"/>
  <c r="G19" i="8"/>
  <c r="I6" i="8" s="1"/>
  <c r="H16" i="8"/>
  <c r="K13" i="8"/>
  <c r="I26" i="8" s="1"/>
  <c r="H13" i="8"/>
  <c r="C23" i="2" s="1"/>
  <c r="G13" i="8"/>
  <c r="K12" i="8"/>
  <c r="H12" i="8"/>
  <c r="C22" i="2" s="1"/>
  <c r="G12" i="8"/>
  <c r="C11" i="2" s="1"/>
  <c r="K11" i="8"/>
  <c r="I11" i="8"/>
  <c r="F10" i="2" s="1"/>
  <c r="H11" i="8"/>
  <c r="C21" i="2" s="1"/>
  <c r="G11" i="8"/>
  <c r="K10" i="8"/>
  <c r="N10" i="8" s="1"/>
  <c r="J10" i="8"/>
  <c r="F20" i="2" s="1"/>
  <c r="I10" i="8"/>
  <c r="F9" i="2" s="1"/>
  <c r="H10" i="8"/>
  <c r="C20" i="2" s="1"/>
  <c r="G10" i="8"/>
  <c r="K9" i="8"/>
  <c r="H9" i="8"/>
  <c r="C19" i="2" s="1"/>
  <c r="G9" i="8"/>
  <c r="C8" i="2" s="1"/>
  <c r="K8" i="8"/>
  <c r="I21" i="8" s="1"/>
  <c r="J34" i="8" s="1"/>
  <c r="C6" i="9" s="1"/>
  <c r="J8" i="8"/>
  <c r="F18" i="2" s="1"/>
  <c r="H8" i="8"/>
  <c r="C18" i="2" s="1"/>
  <c r="G8" i="8"/>
  <c r="C7" i="2" s="1"/>
  <c r="K7" i="8"/>
  <c r="J7" i="8"/>
  <c r="F17" i="2" s="1"/>
  <c r="I7" i="8"/>
  <c r="H7" i="8"/>
  <c r="C17" i="2" s="1"/>
  <c r="G7" i="8"/>
  <c r="K6" i="8"/>
  <c r="N22" i="8" s="1"/>
  <c r="H6" i="8"/>
  <c r="C16" i="2" s="1"/>
  <c r="G6" i="8"/>
  <c r="H181" i="8"/>
  <c r="J168" i="8" s="1"/>
  <c r="G181" i="8"/>
  <c r="I168" i="8" s="1"/>
  <c r="H180" i="8"/>
  <c r="J167" i="8" s="1"/>
  <c r="J171" i="8" s="1"/>
  <c r="G180" i="8"/>
  <c r="I167" i="8" s="1"/>
  <c r="K180" i="8" s="1"/>
  <c r="H179" i="8"/>
  <c r="J166" i="8" s="1"/>
  <c r="G179" i="8"/>
  <c r="I166" i="8" s="1"/>
  <c r="H178" i="8"/>
  <c r="J165" i="8" s="1"/>
  <c r="G178" i="8"/>
  <c r="I165" i="8" s="1"/>
  <c r="K178" i="8" s="1"/>
  <c r="K191" i="8" s="1"/>
  <c r="H177" i="8"/>
  <c r="J164" i="8" s="1"/>
  <c r="G177" i="8"/>
  <c r="I164" i="8" s="1"/>
  <c r="K177" i="8" s="1"/>
  <c r="K190" i="8" s="1"/>
  <c r="H176" i="8"/>
  <c r="G176" i="8"/>
  <c r="I163" i="8" s="1"/>
  <c r="H175" i="8"/>
  <c r="J162" i="8" s="1"/>
  <c r="G175" i="8"/>
  <c r="I162" i="8" s="1"/>
  <c r="H174" i="8"/>
  <c r="J161" i="8" s="1"/>
  <c r="G174" i="8"/>
  <c r="I161" i="8" s="1"/>
  <c r="K168" i="8"/>
  <c r="I181" i="8" s="1"/>
  <c r="H168" i="8"/>
  <c r="G168" i="8"/>
  <c r="L168" i="8" s="1"/>
  <c r="J181" i="8" s="1"/>
  <c r="K167" i="8"/>
  <c r="H167" i="8"/>
  <c r="G167" i="8"/>
  <c r="K166" i="8"/>
  <c r="H166" i="8"/>
  <c r="G166" i="8"/>
  <c r="K165" i="8"/>
  <c r="H165" i="8"/>
  <c r="G165" i="8"/>
  <c r="K164" i="8"/>
  <c r="I177" i="8" s="1"/>
  <c r="J190" i="8" s="1"/>
  <c r="H164" i="8"/>
  <c r="G164" i="8"/>
  <c r="K163" i="8"/>
  <c r="J163" i="8"/>
  <c r="H163" i="8"/>
  <c r="G163" i="8"/>
  <c r="L163" i="8" s="1"/>
  <c r="J176" i="8" s="1"/>
  <c r="K162" i="8"/>
  <c r="I175" i="8" s="1"/>
  <c r="J188" i="8" s="1"/>
  <c r="H162" i="8"/>
  <c r="G162" i="8"/>
  <c r="K161" i="8"/>
  <c r="H161" i="8"/>
  <c r="G161" i="8"/>
  <c r="L174" i="8" s="1"/>
  <c r="L187" i="8" s="1"/>
  <c r="G146" i="7"/>
  <c r="L159" i="7"/>
  <c r="L170" i="7" s="1"/>
  <c r="H159" i="7"/>
  <c r="G159" i="7"/>
  <c r="I149" i="7" s="1"/>
  <c r="L158" i="7"/>
  <c r="L169" i="7" s="1"/>
  <c r="H158" i="7"/>
  <c r="J148" i="7" s="1"/>
  <c r="G158" i="7"/>
  <c r="I148" i="7" s="1"/>
  <c r="L157" i="7"/>
  <c r="L168" i="7" s="1"/>
  <c r="H157" i="7"/>
  <c r="G157" i="7"/>
  <c r="I147" i="7" s="1"/>
  <c r="L156" i="7"/>
  <c r="L167" i="7" s="1"/>
  <c r="H156" i="7"/>
  <c r="J146" i="7" s="1"/>
  <c r="G156" i="7"/>
  <c r="I146" i="7" s="1"/>
  <c r="N146" i="7" s="1"/>
  <c r="L155" i="7"/>
  <c r="L166" i="7" s="1"/>
  <c r="H155" i="7"/>
  <c r="J145" i="7" s="1"/>
  <c r="G155" i="7"/>
  <c r="I145" i="7" s="1"/>
  <c r="L154" i="7"/>
  <c r="L165" i="7" s="1"/>
  <c r="H154" i="7"/>
  <c r="G154" i="7"/>
  <c r="L153" i="7"/>
  <c r="L164" i="7" s="1"/>
  <c r="H153" i="7"/>
  <c r="J143" i="7" s="1"/>
  <c r="G153" i="7"/>
  <c r="I143" i="7" s="1"/>
  <c r="L149" i="7"/>
  <c r="J159" i="7" s="1"/>
  <c r="K149" i="7"/>
  <c r="I159" i="7" s="1"/>
  <c r="J170" i="7" s="1"/>
  <c r="J149" i="7"/>
  <c r="H149" i="7"/>
  <c r="G149" i="7"/>
  <c r="L148" i="7"/>
  <c r="J158" i="7" s="1"/>
  <c r="K148" i="7"/>
  <c r="H148" i="7"/>
  <c r="G148" i="7"/>
  <c r="L147" i="7"/>
  <c r="J157" i="7" s="1"/>
  <c r="K147" i="7"/>
  <c r="I157" i="7" s="1"/>
  <c r="J168" i="7" s="1"/>
  <c r="J147" i="7"/>
  <c r="H147" i="7"/>
  <c r="G147" i="7"/>
  <c r="L146" i="7"/>
  <c r="J156" i="7" s="1"/>
  <c r="K146" i="7"/>
  <c r="I156" i="7" s="1"/>
  <c r="J167" i="7" s="1"/>
  <c r="H146" i="7"/>
  <c r="L145" i="7"/>
  <c r="J155" i="7" s="1"/>
  <c r="K145" i="7"/>
  <c r="I155" i="7" s="1"/>
  <c r="J166" i="7" s="1"/>
  <c r="H145" i="7"/>
  <c r="G145" i="7"/>
  <c r="L144" i="7"/>
  <c r="J154" i="7" s="1"/>
  <c r="K144" i="7"/>
  <c r="I154" i="7" s="1"/>
  <c r="J165" i="7" s="1"/>
  <c r="J144" i="7"/>
  <c r="I144" i="7"/>
  <c r="H144" i="7"/>
  <c r="G144" i="7"/>
  <c r="L143" i="7"/>
  <c r="J153" i="7" s="1"/>
  <c r="K143" i="7"/>
  <c r="I153" i="7" s="1"/>
  <c r="J164" i="7" s="1"/>
  <c r="H143" i="7"/>
  <c r="G143" i="7"/>
  <c r="G242" i="8"/>
  <c r="H242" i="8"/>
  <c r="K242" i="8"/>
  <c r="G243" i="8"/>
  <c r="H243" i="8"/>
  <c r="K243" i="8"/>
  <c r="I254" i="8" s="1"/>
  <c r="G244" i="8"/>
  <c r="H244" i="8"/>
  <c r="K244" i="8"/>
  <c r="I255" i="8" s="1"/>
  <c r="G245" i="8"/>
  <c r="H245" i="8"/>
  <c r="K245" i="8"/>
  <c r="G246" i="8"/>
  <c r="H246" i="8"/>
  <c r="K246" i="8"/>
  <c r="G247" i="8"/>
  <c r="H247" i="8"/>
  <c r="K247" i="8"/>
  <c r="N247" i="8" s="1"/>
  <c r="G248" i="8"/>
  <c r="H248" i="8"/>
  <c r="K248" i="8"/>
  <c r="G249" i="8"/>
  <c r="H249" i="8"/>
  <c r="K249" i="8"/>
  <c r="G253" i="8"/>
  <c r="I242" i="8" s="1"/>
  <c r="H253" i="8"/>
  <c r="J242" i="8" s="1"/>
  <c r="G254" i="8"/>
  <c r="H254" i="8"/>
  <c r="J243" i="8" s="1"/>
  <c r="G255" i="8"/>
  <c r="I244" i="8" s="1"/>
  <c r="H255" i="8"/>
  <c r="J244" i="8" s="1"/>
  <c r="G256" i="8"/>
  <c r="H256" i="8"/>
  <c r="J245" i="8" s="1"/>
  <c r="G257" i="8"/>
  <c r="H257" i="8"/>
  <c r="J246" i="8" s="1"/>
  <c r="G258" i="8"/>
  <c r="H258" i="8"/>
  <c r="J247" i="8" s="1"/>
  <c r="G259" i="8"/>
  <c r="I248" i="8" s="1"/>
  <c r="H259" i="8"/>
  <c r="J248" i="8" s="1"/>
  <c r="I259" i="8"/>
  <c r="G260" i="8"/>
  <c r="I249" i="8" s="1"/>
  <c r="H260" i="8"/>
  <c r="J249" i="8" s="1"/>
  <c r="I260" i="8"/>
  <c r="J260" i="8"/>
  <c r="K260" i="8"/>
  <c r="G320" i="8"/>
  <c r="K320" i="8"/>
  <c r="I330" i="8" s="1"/>
  <c r="G321" i="8"/>
  <c r="K321" i="8"/>
  <c r="I331" i="8" s="1"/>
  <c r="G322" i="8"/>
  <c r="K322" i="8"/>
  <c r="G323" i="8"/>
  <c r="K323" i="8"/>
  <c r="I333" i="8" s="1"/>
  <c r="G324" i="8"/>
  <c r="K324" i="8"/>
  <c r="G325" i="8"/>
  <c r="K325" i="8"/>
  <c r="I335" i="8" s="1"/>
  <c r="G326" i="8"/>
  <c r="K326" i="8"/>
  <c r="G330" i="8"/>
  <c r="I320" i="8" s="1"/>
  <c r="L330" i="8"/>
  <c r="G331" i="8"/>
  <c r="I321" i="8" s="1"/>
  <c r="L331" i="8"/>
  <c r="G332" i="8"/>
  <c r="I322" i="8" s="1"/>
  <c r="L332" i="8"/>
  <c r="G333" i="8"/>
  <c r="I323" i="8" s="1"/>
  <c r="L333" i="8"/>
  <c r="G334" i="8"/>
  <c r="I324" i="8" s="1"/>
  <c r="L334" i="8"/>
  <c r="G335" i="8"/>
  <c r="I325" i="8" s="1"/>
  <c r="L335" i="8"/>
  <c r="G336" i="8"/>
  <c r="I326" i="8" s="1"/>
  <c r="L336" i="8"/>
  <c r="G213" i="7"/>
  <c r="H213" i="7"/>
  <c r="K213" i="7"/>
  <c r="L213" i="7"/>
  <c r="G214" i="7"/>
  <c r="H214" i="7"/>
  <c r="K214" i="7"/>
  <c r="I224" i="7" s="1"/>
  <c r="L214" i="7"/>
  <c r="J224" i="7" s="1"/>
  <c r="G215" i="7"/>
  <c r="H215" i="7"/>
  <c r="K215" i="7"/>
  <c r="L215" i="7"/>
  <c r="J225" i="7" s="1"/>
  <c r="G216" i="7"/>
  <c r="H216" i="7"/>
  <c r="K216" i="7"/>
  <c r="I226" i="7" s="1"/>
  <c r="L216" i="7"/>
  <c r="J226" i="7" s="1"/>
  <c r="G217" i="7"/>
  <c r="H217" i="7"/>
  <c r="K217" i="7"/>
  <c r="L217" i="7"/>
  <c r="J227" i="7" s="1"/>
  <c r="G218" i="7"/>
  <c r="H218" i="7"/>
  <c r="K218" i="7"/>
  <c r="L218" i="7"/>
  <c r="J228" i="7" s="1"/>
  <c r="G219" i="7"/>
  <c r="H219" i="7"/>
  <c r="K219" i="7"/>
  <c r="L219" i="7"/>
  <c r="J229" i="7" s="1"/>
  <c r="G223" i="7"/>
  <c r="I213" i="7" s="1"/>
  <c r="H223" i="7"/>
  <c r="J213" i="7" s="1"/>
  <c r="J223" i="7"/>
  <c r="L223" i="7"/>
  <c r="G224" i="7"/>
  <c r="I214" i="7" s="1"/>
  <c r="H224" i="7"/>
  <c r="J214" i="7" s="1"/>
  <c r="L224" i="7"/>
  <c r="G225" i="7"/>
  <c r="I215" i="7" s="1"/>
  <c r="H225" i="7"/>
  <c r="J215" i="7" s="1"/>
  <c r="I225" i="7"/>
  <c r="L225" i="7"/>
  <c r="G226" i="7"/>
  <c r="I216" i="7" s="1"/>
  <c r="H226" i="7"/>
  <c r="J216" i="7" s="1"/>
  <c r="L226" i="7"/>
  <c r="G227" i="7"/>
  <c r="I217" i="7" s="1"/>
  <c r="H227" i="7"/>
  <c r="J217" i="7" s="1"/>
  <c r="L227" i="7"/>
  <c r="G228" i="7"/>
  <c r="I218" i="7" s="1"/>
  <c r="H228" i="7"/>
  <c r="J218" i="7" s="1"/>
  <c r="L228" i="7"/>
  <c r="G229" i="7"/>
  <c r="I219" i="7" s="1"/>
  <c r="H229" i="7"/>
  <c r="J219" i="7" s="1"/>
  <c r="I229" i="7"/>
  <c r="L229" i="7"/>
  <c r="G281" i="7"/>
  <c r="K281" i="7"/>
  <c r="I291" i="7" s="1"/>
  <c r="G282" i="7"/>
  <c r="K282" i="7"/>
  <c r="G283" i="7"/>
  <c r="K283" i="7"/>
  <c r="G284" i="7"/>
  <c r="K284" i="7"/>
  <c r="I294" i="7" s="1"/>
  <c r="G285" i="7"/>
  <c r="K285" i="7"/>
  <c r="I295" i="7" s="1"/>
  <c r="G286" i="7"/>
  <c r="K286" i="7"/>
  <c r="N286" i="7" s="1"/>
  <c r="G287" i="7"/>
  <c r="K287" i="7"/>
  <c r="N287" i="7" s="1"/>
  <c r="G291" i="7"/>
  <c r="I281" i="7" s="1"/>
  <c r="L291" i="7"/>
  <c r="G292" i="7"/>
  <c r="I282" i="7" s="1"/>
  <c r="I292" i="7"/>
  <c r="L292" i="7"/>
  <c r="G293" i="7"/>
  <c r="I283" i="7" s="1"/>
  <c r="I293" i="7"/>
  <c r="L293" i="7"/>
  <c r="G294" i="7"/>
  <c r="I284" i="7" s="1"/>
  <c r="L294" i="7"/>
  <c r="G295" i="7"/>
  <c r="I285" i="7" s="1"/>
  <c r="L295" i="7"/>
  <c r="G296" i="7"/>
  <c r="I286" i="7" s="1"/>
  <c r="L296" i="7"/>
  <c r="G297" i="7"/>
  <c r="I287" i="7" s="1"/>
  <c r="L297" i="7"/>
  <c r="C189" i="9"/>
  <c r="C192" i="9" s="1"/>
  <c r="C129" i="9"/>
  <c r="K130" i="9"/>
  <c r="K129" i="9"/>
  <c r="M127" i="9"/>
  <c r="L127" i="9"/>
  <c r="K127" i="9"/>
  <c r="J127" i="9"/>
  <c r="M126" i="9"/>
  <c r="L126" i="9"/>
  <c r="K126" i="9"/>
  <c r="J126" i="9"/>
  <c r="M125" i="9"/>
  <c r="L125" i="9"/>
  <c r="K125" i="9"/>
  <c r="J125" i="9"/>
  <c r="M124" i="9"/>
  <c r="L124" i="9"/>
  <c r="K124" i="9"/>
  <c r="J124" i="9"/>
  <c r="M123" i="9"/>
  <c r="L123" i="9"/>
  <c r="K123" i="9"/>
  <c r="J123" i="9"/>
  <c r="M122" i="9"/>
  <c r="L122" i="9"/>
  <c r="K122" i="9"/>
  <c r="J122" i="9"/>
  <c r="M121" i="9"/>
  <c r="L121" i="9"/>
  <c r="K121" i="9"/>
  <c r="J121" i="9"/>
  <c r="H115" i="9"/>
  <c r="G115" i="9"/>
  <c r="H114" i="9"/>
  <c r="G114" i="9"/>
  <c r="H113" i="9"/>
  <c r="G113" i="9"/>
  <c r="H112" i="9"/>
  <c r="G112" i="9"/>
  <c r="H111" i="9"/>
  <c r="G111" i="9"/>
  <c r="H110" i="9"/>
  <c r="G110" i="9"/>
  <c r="H109" i="9"/>
  <c r="G109" i="9"/>
  <c r="I53" i="9"/>
  <c r="E23" i="2"/>
  <c r="D23" i="2"/>
  <c r="E12" i="2"/>
  <c r="G87" i="8"/>
  <c r="G84" i="8"/>
  <c r="L6" i="7"/>
  <c r="J16" i="7" s="1"/>
  <c r="L7" i="7"/>
  <c r="J17" i="7" s="1"/>
  <c r="L8" i="7"/>
  <c r="J18" i="7" s="1"/>
  <c r="L9" i="7"/>
  <c r="J19" i="7" s="1"/>
  <c r="L10" i="7"/>
  <c r="J20" i="7" s="1"/>
  <c r="L11" i="7"/>
  <c r="J21" i="7" s="1"/>
  <c r="L12" i="7"/>
  <c r="J22" i="7" s="1"/>
  <c r="H17" i="7"/>
  <c r="J7" i="7" s="1"/>
  <c r="E17" i="2" s="1"/>
  <c r="H18" i="7"/>
  <c r="J8" i="7" s="1"/>
  <c r="E18" i="2" s="1"/>
  <c r="H19" i="7"/>
  <c r="J9" i="7" s="1"/>
  <c r="E19" i="2" s="1"/>
  <c r="H20" i="7"/>
  <c r="J10" i="7" s="1"/>
  <c r="E20" i="2" s="1"/>
  <c r="H21" i="7"/>
  <c r="J11" i="7" s="1"/>
  <c r="E21" i="2" s="1"/>
  <c r="H22" i="7"/>
  <c r="J12" i="7" s="1"/>
  <c r="E22" i="2" s="1"/>
  <c r="H16" i="7"/>
  <c r="J6" i="7" s="1"/>
  <c r="E16" i="2" s="1"/>
  <c r="F5" i="2" l="1"/>
  <c r="N19" i="8"/>
  <c r="K22" i="8"/>
  <c r="K35" i="8" s="1"/>
  <c r="D7" i="9" s="1"/>
  <c r="F8" i="2"/>
  <c r="M12" i="8"/>
  <c r="F11" i="2"/>
  <c r="L11" i="8"/>
  <c r="J24" i="8" s="1"/>
  <c r="C10" i="2"/>
  <c r="N12" i="8"/>
  <c r="I19" i="8"/>
  <c r="J32" i="8" s="1"/>
  <c r="C4" i="9" s="1"/>
  <c r="M7" i="8"/>
  <c r="F6" i="2"/>
  <c r="G14" i="8"/>
  <c r="C5" i="2"/>
  <c r="N7" i="8"/>
  <c r="L13" i="8"/>
  <c r="J26" i="8" s="1"/>
  <c r="C12" i="2"/>
  <c r="L20" i="8"/>
  <c r="L33" i="8" s="1"/>
  <c r="E5" i="9" s="1"/>
  <c r="C6" i="2"/>
  <c r="L23" i="8"/>
  <c r="L36" i="8" s="1"/>
  <c r="E8" i="9" s="1"/>
  <c r="C9" i="2"/>
  <c r="M8" i="8"/>
  <c r="F7" i="2"/>
  <c r="N144" i="7"/>
  <c r="O148" i="7"/>
  <c r="N153" i="7"/>
  <c r="O143" i="7"/>
  <c r="N218" i="7"/>
  <c r="O214" i="7"/>
  <c r="N145" i="7"/>
  <c r="K155" i="7"/>
  <c r="K166" i="7" s="1"/>
  <c r="K158" i="7"/>
  <c r="K169" i="7" s="1"/>
  <c r="K156" i="7"/>
  <c r="K167" i="7" s="1"/>
  <c r="M145" i="7"/>
  <c r="N283" i="7"/>
  <c r="O219" i="7"/>
  <c r="O213" i="7"/>
  <c r="M144" i="7"/>
  <c r="M146" i="7"/>
  <c r="N9" i="8"/>
  <c r="L24" i="8"/>
  <c r="L37" i="8" s="1"/>
  <c r="E9" i="9" s="1"/>
  <c r="N6" i="8"/>
  <c r="N11" i="8"/>
  <c r="M13" i="8"/>
  <c r="I22" i="8"/>
  <c r="J35" i="8" s="1"/>
  <c r="C7" i="9" s="1"/>
  <c r="L8" i="8"/>
  <c r="J21" i="8" s="1"/>
  <c r="M11" i="8"/>
  <c r="L12" i="8"/>
  <c r="J25" i="8" s="1"/>
  <c r="L19" i="8"/>
  <c r="L32" i="8" s="1"/>
  <c r="E4" i="9" s="1"/>
  <c r="K23" i="8"/>
  <c r="K36" i="8" s="1"/>
  <c r="D8" i="9" s="1"/>
  <c r="I20" i="8"/>
  <c r="J33" i="8" s="1"/>
  <c r="C5" i="9" s="1"/>
  <c r="L9" i="8"/>
  <c r="J22" i="8" s="1"/>
  <c r="J16" i="8"/>
  <c r="L26" i="8"/>
  <c r="L259" i="8"/>
  <c r="N242" i="8"/>
  <c r="G16" i="8"/>
  <c r="L22" i="8"/>
  <c r="L35" i="8" s="1"/>
  <c r="E7" i="9" s="1"/>
  <c r="I25" i="8"/>
  <c r="J38" i="8" s="1"/>
  <c r="C10" i="9" s="1"/>
  <c r="K26" i="8"/>
  <c r="I16" i="8"/>
  <c r="K25" i="8"/>
  <c r="N249" i="8"/>
  <c r="K20" i="8"/>
  <c r="K33" i="8" s="1"/>
  <c r="D5" i="9" s="1"/>
  <c r="L25" i="8"/>
  <c r="N324" i="8"/>
  <c r="N246" i="8"/>
  <c r="G250" i="8"/>
  <c r="L6" i="8"/>
  <c r="J19" i="8" s="1"/>
  <c r="L7" i="8"/>
  <c r="J20" i="8" s="1"/>
  <c r="L10" i="8"/>
  <c r="J23" i="8" s="1"/>
  <c r="K16" i="8"/>
  <c r="K19" i="8"/>
  <c r="K32" i="8" s="1"/>
  <c r="D4" i="9" s="1"/>
  <c r="I23" i="8"/>
  <c r="J36" i="8" s="1"/>
  <c r="C8" i="9" s="1"/>
  <c r="K24" i="8"/>
  <c r="K37" i="8" s="1"/>
  <c r="D9" i="9" s="1"/>
  <c r="K21" i="8"/>
  <c r="K34" i="8" s="1"/>
  <c r="D6" i="9" s="1"/>
  <c r="M6" i="8"/>
  <c r="M9" i="8"/>
  <c r="M10" i="8"/>
  <c r="H171" i="8"/>
  <c r="N8" i="8"/>
  <c r="N13" i="8"/>
  <c r="N244" i="8"/>
  <c r="I334" i="8"/>
  <c r="L179" i="8"/>
  <c r="L192" i="8" s="1"/>
  <c r="N326" i="8"/>
  <c r="N322" i="8"/>
  <c r="I257" i="8"/>
  <c r="L257" i="8"/>
  <c r="N163" i="8"/>
  <c r="N167" i="8"/>
  <c r="I180" i="8"/>
  <c r="J193" i="8" s="1"/>
  <c r="N161" i="8"/>
  <c r="M164" i="8"/>
  <c r="N165" i="8"/>
  <c r="L255" i="8"/>
  <c r="L175" i="8"/>
  <c r="L188" i="8" s="1"/>
  <c r="I332" i="8"/>
  <c r="L254" i="8"/>
  <c r="I178" i="8"/>
  <c r="J191" i="8" s="1"/>
  <c r="L321" i="8"/>
  <c r="I253" i="8"/>
  <c r="N248" i="8"/>
  <c r="N162" i="8"/>
  <c r="N164" i="8"/>
  <c r="N166" i="8"/>
  <c r="K171" i="8"/>
  <c r="I176" i="8"/>
  <c r="J189" i="8" s="1"/>
  <c r="N245" i="8"/>
  <c r="M165" i="8"/>
  <c r="M167" i="8"/>
  <c r="L256" i="8"/>
  <c r="M162" i="8"/>
  <c r="K175" i="8"/>
  <c r="K188" i="8" s="1"/>
  <c r="M166" i="8"/>
  <c r="K179" i="8"/>
  <c r="K192" i="8" s="1"/>
  <c r="N174" i="8"/>
  <c r="M161" i="8"/>
  <c r="K174" i="8"/>
  <c r="K187" i="8" s="1"/>
  <c r="M168" i="8"/>
  <c r="K181" i="8"/>
  <c r="K193" i="8" s="1"/>
  <c r="M163" i="8"/>
  <c r="K176" i="8"/>
  <c r="K189" i="8" s="1"/>
  <c r="G169" i="8"/>
  <c r="G171" i="8"/>
  <c r="L177" i="8"/>
  <c r="L190" i="8" s="1"/>
  <c r="N177" i="8"/>
  <c r="I171" i="8"/>
  <c r="I174" i="8"/>
  <c r="J187" i="8" s="1"/>
  <c r="L176" i="8"/>
  <c r="L189" i="8" s="1"/>
  <c r="I179" i="8"/>
  <c r="J192" i="8" s="1"/>
  <c r="L178" i="8"/>
  <c r="L191" i="8" s="1"/>
  <c r="L181" i="8"/>
  <c r="L180" i="8"/>
  <c r="L161" i="8"/>
  <c r="J174" i="8" s="1"/>
  <c r="L162" i="8"/>
  <c r="J175" i="8" s="1"/>
  <c r="L164" i="8"/>
  <c r="J177" i="8" s="1"/>
  <c r="L165" i="8"/>
  <c r="J178" i="8" s="1"/>
  <c r="L166" i="8"/>
  <c r="J179" i="8" s="1"/>
  <c r="L167" i="8"/>
  <c r="N168" i="8"/>
  <c r="N256" i="8"/>
  <c r="M248" i="8"/>
  <c r="I256" i="8"/>
  <c r="I336" i="8"/>
  <c r="I258" i="8"/>
  <c r="L258" i="8"/>
  <c r="G327" i="8"/>
  <c r="N323" i="8"/>
  <c r="L260" i="8"/>
  <c r="L322" i="8"/>
  <c r="L253" i="8"/>
  <c r="L249" i="8"/>
  <c r="J259" i="8" s="1"/>
  <c r="N149" i="7"/>
  <c r="K159" i="7"/>
  <c r="K170" i="7" s="1"/>
  <c r="K157" i="7"/>
  <c r="K168" i="7" s="1"/>
  <c r="N147" i="7"/>
  <c r="M147" i="7"/>
  <c r="M149" i="7"/>
  <c r="I158" i="7"/>
  <c r="J169" i="7" s="1"/>
  <c r="O146" i="7"/>
  <c r="M148" i="7"/>
  <c r="K154" i="7"/>
  <c r="K165" i="7" s="1"/>
  <c r="O147" i="7"/>
  <c r="N148" i="7"/>
  <c r="K153" i="7"/>
  <c r="K164" i="7" s="1"/>
  <c r="N156" i="7"/>
  <c r="O145" i="7"/>
  <c r="M143" i="7"/>
  <c r="O144" i="7"/>
  <c r="O149" i="7"/>
  <c r="N143" i="7"/>
  <c r="G150" i="7"/>
  <c r="N282" i="7"/>
  <c r="O217" i="7"/>
  <c r="G288" i="7"/>
  <c r="G220" i="7"/>
  <c r="N285" i="7"/>
  <c r="I296" i="7"/>
  <c r="M283" i="7"/>
  <c r="N217" i="7"/>
  <c r="K227" i="7"/>
  <c r="M282" i="7"/>
  <c r="L282" i="7"/>
  <c r="K292" i="7"/>
  <c r="I297" i="7"/>
  <c r="I223" i="7"/>
  <c r="N284" i="7"/>
  <c r="N281" i="7"/>
  <c r="N226" i="7"/>
  <c r="K294" i="7"/>
  <c r="M218" i="7"/>
  <c r="O218" i="7"/>
  <c r="O215" i="7"/>
  <c r="M217" i="7"/>
  <c r="K333" i="8"/>
  <c r="M323" i="8"/>
  <c r="M320" i="8"/>
  <c r="K330" i="8"/>
  <c r="N330" i="8"/>
  <c r="M326" i="8"/>
  <c r="K336" i="8"/>
  <c r="L323" i="8"/>
  <c r="L325" i="8"/>
  <c r="M249" i="8"/>
  <c r="K259" i="8"/>
  <c r="M322" i="8"/>
  <c r="K332" i="8"/>
  <c r="M324" i="8"/>
  <c r="K334" i="8"/>
  <c r="K253" i="8"/>
  <c r="M242" i="8"/>
  <c r="M325" i="8"/>
  <c r="K335" i="8"/>
  <c r="L326" i="8"/>
  <c r="M321" i="8"/>
  <c r="K331" i="8"/>
  <c r="L324" i="8"/>
  <c r="M244" i="8"/>
  <c r="K255" i="8"/>
  <c r="L248" i="8"/>
  <c r="L242" i="8"/>
  <c r="J253" i="8" s="1"/>
  <c r="L244" i="8"/>
  <c r="J255" i="8" s="1"/>
  <c r="I247" i="8"/>
  <c r="I246" i="8"/>
  <c r="I245" i="8"/>
  <c r="L245" i="8" s="1"/>
  <c r="J256" i="8" s="1"/>
  <c r="I243" i="8"/>
  <c r="L243" i="8" s="1"/>
  <c r="J254" i="8" s="1"/>
  <c r="N320" i="8"/>
  <c r="N333" i="8"/>
  <c r="N243" i="8"/>
  <c r="N325" i="8"/>
  <c r="N321" i="8"/>
  <c r="L320" i="8"/>
  <c r="M285" i="7"/>
  <c r="L285" i="7"/>
  <c r="K295" i="7"/>
  <c r="M216" i="7"/>
  <c r="N216" i="7"/>
  <c r="K226" i="7"/>
  <c r="M219" i="7"/>
  <c r="K223" i="7"/>
  <c r="M213" i="7"/>
  <c r="N223" i="7"/>
  <c r="N213" i="7"/>
  <c r="L286" i="7"/>
  <c r="M286" i="7"/>
  <c r="K296" i="7"/>
  <c r="N214" i="7"/>
  <c r="K224" i="7"/>
  <c r="M214" i="7"/>
  <c r="M287" i="7"/>
  <c r="L287" i="7"/>
  <c r="K297" i="7"/>
  <c r="N219" i="7"/>
  <c r="K229" i="7"/>
  <c r="M281" i="7"/>
  <c r="K291" i="7"/>
  <c r="N291" i="7"/>
  <c r="L281" i="7"/>
  <c r="M215" i="7"/>
  <c r="N215" i="7"/>
  <c r="K225" i="7"/>
  <c r="L283" i="7"/>
  <c r="O216" i="7"/>
  <c r="K293" i="7"/>
  <c r="M284" i="7"/>
  <c r="I228" i="7"/>
  <c r="L284" i="7"/>
  <c r="N294" i="7"/>
  <c r="K228" i="7"/>
  <c r="I227" i="7"/>
  <c r="C190" i="9"/>
  <c r="H6" i="7"/>
  <c r="D16" i="2" s="1"/>
  <c r="H7" i="7"/>
  <c r="D17" i="2" s="1"/>
  <c r="H8" i="7"/>
  <c r="D18" i="2" s="1"/>
  <c r="H9" i="7"/>
  <c r="D19" i="2" s="1"/>
  <c r="H10" i="7"/>
  <c r="D20" i="2" s="1"/>
  <c r="H11" i="7"/>
  <c r="D21" i="2" s="1"/>
  <c r="H12" i="7"/>
  <c r="D22" i="2" s="1"/>
  <c r="H23" i="2"/>
  <c r="H97" i="8"/>
  <c r="J84" i="8" s="1"/>
  <c r="H98" i="8"/>
  <c r="J85" i="8" s="1"/>
  <c r="H99" i="8"/>
  <c r="J86" i="8" s="1"/>
  <c r="H100" i="8"/>
  <c r="J87" i="8" s="1"/>
  <c r="H101" i="8"/>
  <c r="J88" i="8" s="1"/>
  <c r="H102" i="8"/>
  <c r="J89" i="8" s="1"/>
  <c r="H103" i="8"/>
  <c r="J90" i="8" s="1"/>
  <c r="H104" i="8"/>
  <c r="J91" i="8" s="1"/>
  <c r="H84" i="8"/>
  <c r="H85" i="8"/>
  <c r="H86" i="8"/>
  <c r="H87" i="8"/>
  <c r="H88" i="8"/>
  <c r="G20" i="2" s="1"/>
  <c r="H89" i="8"/>
  <c r="H90" i="8"/>
  <c r="H91" i="8"/>
  <c r="G23" i="2" s="1"/>
  <c r="K91" i="8"/>
  <c r="I104" i="8" s="1"/>
  <c r="K90" i="8"/>
  <c r="G91" i="8"/>
  <c r="G90" i="8"/>
  <c r="G89" i="8"/>
  <c r="G88" i="8"/>
  <c r="G86" i="8"/>
  <c r="G85" i="8"/>
  <c r="G104" i="8"/>
  <c r="I91" i="8" s="1"/>
  <c r="L16" i="7"/>
  <c r="L17" i="7"/>
  <c r="D5" i="2"/>
  <c r="G5" i="2" s="1"/>
  <c r="G103" i="8"/>
  <c r="I90" i="8" s="1"/>
  <c r="G102" i="8"/>
  <c r="I89" i="8" s="1"/>
  <c r="G101" i="8"/>
  <c r="I88" i="8" s="1"/>
  <c r="G100" i="8"/>
  <c r="I87" i="8" s="1"/>
  <c r="G99" i="8"/>
  <c r="I86" i="8" s="1"/>
  <c r="G98" i="8"/>
  <c r="I85" i="8" s="1"/>
  <c r="G97" i="8"/>
  <c r="I84" i="8" s="1"/>
  <c r="K89" i="8"/>
  <c r="I102" i="8" s="1"/>
  <c r="J115" i="8" s="1"/>
  <c r="K88" i="8"/>
  <c r="I101" i="8" s="1"/>
  <c r="J114" i="8" s="1"/>
  <c r="K87" i="8"/>
  <c r="I100" i="8" s="1"/>
  <c r="J113" i="8" s="1"/>
  <c r="K86" i="8"/>
  <c r="I99" i="8" s="1"/>
  <c r="J112" i="8" s="1"/>
  <c r="K85" i="8"/>
  <c r="I98" i="8" s="1"/>
  <c r="J111" i="8" s="1"/>
  <c r="K84" i="8"/>
  <c r="I97" i="8" s="1"/>
  <c r="J110" i="8" s="1"/>
  <c r="C11" i="9" l="1"/>
  <c r="F9" i="9"/>
  <c r="K38" i="8"/>
  <c r="D10" i="9" s="1"/>
  <c r="H4" i="9" s="1"/>
  <c r="K29" i="8"/>
  <c r="L16" i="8"/>
  <c r="L38" i="8"/>
  <c r="E10" i="9" s="1"/>
  <c r="E5" i="2"/>
  <c r="N16" i="8"/>
  <c r="K184" i="8"/>
  <c r="N171" i="8"/>
  <c r="M16" i="8"/>
  <c r="L193" i="8"/>
  <c r="L171" i="8"/>
  <c r="J180" i="8"/>
  <c r="M171" i="8"/>
  <c r="I94" i="8"/>
  <c r="G94" i="8"/>
  <c r="H5" i="2"/>
  <c r="I5" i="2" s="1"/>
  <c r="G16" i="2"/>
  <c r="E5" i="6"/>
  <c r="L28" i="7"/>
  <c r="D6" i="3" s="1"/>
  <c r="E4" i="6"/>
  <c r="L27" i="7"/>
  <c r="D5" i="3" s="1"/>
  <c r="G21" i="2"/>
  <c r="C34" i="2"/>
  <c r="F43" i="2"/>
  <c r="J94" i="8"/>
  <c r="I103" i="8"/>
  <c r="J116" i="8" s="1"/>
  <c r="K94" i="8"/>
  <c r="G22" i="2"/>
  <c r="H94" i="8"/>
  <c r="M246" i="8"/>
  <c r="K257" i="8"/>
  <c r="K258" i="8"/>
  <c r="M247" i="8"/>
  <c r="L247" i="8"/>
  <c r="J258" i="8" s="1"/>
  <c r="K254" i="8"/>
  <c r="M243" i="8"/>
  <c r="N253" i="8"/>
  <c r="M245" i="8"/>
  <c r="K256" i="8"/>
  <c r="L246" i="8"/>
  <c r="J257" i="8" s="1"/>
  <c r="G19" i="2"/>
  <c r="G18" i="2"/>
  <c r="G17" i="2"/>
  <c r="K104" i="8"/>
  <c r="H12" i="2"/>
  <c r="L90" i="8"/>
  <c r="K103" i="8"/>
  <c r="L103" i="8"/>
  <c r="N91" i="8"/>
  <c r="L104" i="8"/>
  <c r="M88" i="8"/>
  <c r="L97" i="8"/>
  <c r="L110" i="8" s="1"/>
  <c r="N88" i="8"/>
  <c r="L86" i="8"/>
  <c r="J99" i="8" s="1"/>
  <c r="M86" i="8"/>
  <c r="M87" i="8"/>
  <c r="L87" i="8"/>
  <c r="J100" i="8" s="1"/>
  <c r="L89" i="8"/>
  <c r="J102" i="8" s="1"/>
  <c r="L102" i="8"/>
  <c r="L115" i="8" s="1"/>
  <c r="L85" i="8"/>
  <c r="J98" i="8" s="1"/>
  <c r="N90" i="8"/>
  <c r="L99" i="8"/>
  <c r="L112" i="8" s="1"/>
  <c r="M91" i="8"/>
  <c r="L91" i="8"/>
  <c r="J104" i="8" s="1"/>
  <c r="M90" i="8"/>
  <c r="L101" i="8"/>
  <c r="L114" i="8" s="1"/>
  <c r="M89" i="8"/>
  <c r="N87" i="8"/>
  <c r="N89" i="8"/>
  <c r="L100" i="8"/>
  <c r="L113" i="8" s="1"/>
  <c r="L88" i="8"/>
  <c r="J101" i="8" s="1"/>
  <c r="N86" i="8"/>
  <c r="L98" i="8"/>
  <c r="L111" i="8" s="1"/>
  <c r="M85" i="8"/>
  <c r="N85" i="8"/>
  <c r="M84" i="8"/>
  <c r="N84" i="8"/>
  <c r="N97" i="8"/>
  <c r="N100" i="8"/>
  <c r="K97" i="8"/>
  <c r="K110" i="8" s="1"/>
  <c r="K101" i="8"/>
  <c r="K114" i="8" s="1"/>
  <c r="M6" i="7"/>
  <c r="N6" i="7"/>
  <c r="K99" i="8"/>
  <c r="K112" i="8" s="1"/>
  <c r="G92" i="8"/>
  <c r="K98" i="8"/>
  <c r="K111" i="8" s="1"/>
  <c r="K102" i="8"/>
  <c r="K115" i="8" s="1"/>
  <c r="K100" i="8"/>
  <c r="K113" i="8" s="1"/>
  <c r="L84" i="8"/>
  <c r="J97" i="8" s="1"/>
  <c r="D11" i="9" l="1"/>
  <c r="I4" i="9"/>
  <c r="J4" i="9" s="1"/>
  <c r="I16" i="2"/>
  <c r="J5" i="2" s="1"/>
  <c r="M94" i="8"/>
  <c r="L116" i="8"/>
  <c r="N94" i="8"/>
  <c r="K116" i="8"/>
  <c r="C43" i="2"/>
  <c r="J103" i="8"/>
  <c r="L94" i="8"/>
  <c r="K107" i="8"/>
  <c r="C36" i="2"/>
  <c r="F36" i="2"/>
  <c r="L22" i="7"/>
  <c r="G22" i="7"/>
  <c r="I12" i="7" s="1"/>
  <c r="L21" i="7"/>
  <c r="G21" i="7"/>
  <c r="I11" i="7" s="1"/>
  <c r="E10" i="2" s="1"/>
  <c r="H10" i="2" s="1"/>
  <c r="L20" i="7"/>
  <c r="G20" i="7"/>
  <c r="I10" i="7" s="1"/>
  <c r="E9" i="2" s="1"/>
  <c r="L19" i="7"/>
  <c r="G19" i="7"/>
  <c r="I9" i="7" s="1"/>
  <c r="E8" i="2" s="1"/>
  <c r="H8" i="2" s="1"/>
  <c r="L18" i="7"/>
  <c r="G18" i="7"/>
  <c r="I8" i="7" s="1"/>
  <c r="G17" i="7"/>
  <c r="I7" i="7" s="1"/>
  <c r="K12" i="7"/>
  <c r="G12" i="7"/>
  <c r="D11" i="2" s="1"/>
  <c r="D36" i="2" s="1"/>
  <c r="K11" i="7"/>
  <c r="G11" i="7"/>
  <c r="D10" i="2" s="1"/>
  <c r="G10" i="2" s="1"/>
  <c r="K10" i="7"/>
  <c r="G10" i="7"/>
  <c r="D9" i="2" s="1"/>
  <c r="G9" i="2" s="1"/>
  <c r="K9" i="7"/>
  <c r="G9" i="7"/>
  <c r="D8" i="2" s="1"/>
  <c r="G8" i="2" s="1"/>
  <c r="K8" i="7"/>
  <c r="G8" i="7"/>
  <c r="D7" i="2" s="1"/>
  <c r="G7" i="2" s="1"/>
  <c r="K7" i="7"/>
  <c r="G7" i="7"/>
  <c r="D6" i="2" s="1"/>
  <c r="G6" i="2" s="1"/>
  <c r="H16" i="2"/>
  <c r="E43" i="2"/>
  <c r="D43" i="2"/>
  <c r="H18" i="2"/>
  <c r="H17" i="2"/>
  <c r="H19" i="2"/>
  <c r="H20" i="2"/>
  <c r="H21" i="2"/>
  <c r="H22" i="2"/>
  <c r="C35" i="2"/>
  <c r="C41" i="2"/>
  <c r="C42" i="2"/>
  <c r="J131" i="3"/>
  <c r="J130" i="3"/>
  <c r="B192" i="3"/>
  <c r="B193" i="3" s="1"/>
  <c r="J128" i="3"/>
  <c r="K128" i="3"/>
  <c r="L128" i="3"/>
  <c r="J127" i="3"/>
  <c r="K127" i="3"/>
  <c r="L127" i="3"/>
  <c r="J126" i="3"/>
  <c r="K126" i="3"/>
  <c r="L126" i="3"/>
  <c r="J125" i="3"/>
  <c r="K125" i="3"/>
  <c r="L125" i="3"/>
  <c r="J124" i="3"/>
  <c r="K124" i="3"/>
  <c r="L124" i="3"/>
  <c r="J123" i="3"/>
  <c r="K123" i="3"/>
  <c r="L123" i="3"/>
  <c r="I128" i="3"/>
  <c r="I127" i="3"/>
  <c r="I126" i="3"/>
  <c r="I125" i="3"/>
  <c r="I124" i="3"/>
  <c r="I123" i="3"/>
  <c r="J122" i="3"/>
  <c r="K122" i="3"/>
  <c r="L122" i="3"/>
  <c r="I122" i="3"/>
  <c r="G113" i="3"/>
  <c r="G114" i="3"/>
  <c r="G115" i="3"/>
  <c r="G116" i="3"/>
  <c r="G117" i="3"/>
  <c r="G118" i="3"/>
  <c r="G112" i="3"/>
  <c r="F113" i="3"/>
  <c r="F114" i="3"/>
  <c r="F115" i="3"/>
  <c r="F116" i="3"/>
  <c r="F117" i="3"/>
  <c r="F118" i="3"/>
  <c r="F112" i="3"/>
  <c r="D41" i="2"/>
  <c r="F41" i="2"/>
  <c r="D42" i="2"/>
  <c r="E42" i="2"/>
  <c r="F42" i="2"/>
  <c r="F34" i="2"/>
  <c r="F35" i="2"/>
  <c r="B132" i="3"/>
  <c r="H54" i="3"/>
  <c r="B195" i="3"/>
  <c r="E6" i="2" l="1"/>
  <c r="H6" i="2" s="1"/>
  <c r="N16" i="7"/>
  <c r="I20" i="7"/>
  <c r="J31" i="7" s="1"/>
  <c r="B9" i="3" s="1"/>
  <c r="C8" i="6" s="1"/>
  <c r="L32" i="7"/>
  <c r="D10" i="3" s="1"/>
  <c r="E9" i="6" s="1"/>
  <c r="L29" i="7"/>
  <c r="D7" i="3" s="1"/>
  <c r="E6" i="6" s="1"/>
  <c r="L33" i="7"/>
  <c r="D11" i="3" s="1"/>
  <c r="E10" i="6" s="1"/>
  <c r="E7" i="6"/>
  <c r="L30" i="7"/>
  <c r="D8" i="3" s="1"/>
  <c r="E35" i="2"/>
  <c r="H35" i="2" s="1"/>
  <c r="L31" i="7"/>
  <c r="D9" i="3" s="1"/>
  <c r="E8" i="6" s="1"/>
  <c r="D35" i="2"/>
  <c r="G35" i="2" s="1"/>
  <c r="I8" i="2"/>
  <c r="I19" i="2" s="1"/>
  <c r="N8" i="7"/>
  <c r="E7" i="2"/>
  <c r="H7" i="2" s="1"/>
  <c r="I7" i="2" s="1"/>
  <c r="I18" i="2" s="1"/>
  <c r="J7" i="2" s="1"/>
  <c r="N12" i="7"/>
  <c r="E11" i="2"/>
  <c r="G11" i="2"/>
  <c r="D34" i="2"/>
  <c r="G34" i="2" s="1"/>
  <c r="I21" i="7"/>
  <c r="J32" i="7" s="1"/>
  <c r="B10" i="3" s="1"/>
  <c r="C9" i="6" s="1"/>
  <c r="J27" i="7"/>
  <c r="B5" i="3" s="1"/>
  <c r="C4" i="6" s="1"/>
  <c r="H9" i="2"/>
  <c r="I9" i="2" s="1"/>
  <c r="I20" i="2" s="1"/>
  <c r="J9" i="2" s="1"/>
  <c r="H43" i="2"/>
  <c r="M7" i="7"/>
  <c r="O12" i="7"/>
  <c r="N11" i="7"/>
  <c r="I10" i="2"/>
  <c r="I21" i="2" s="1"/>
  <c r="J10" i="2" s="1"/>
  <c r="I6" i="2"/>
  <c r="I17" i="2" s="1"/>
  <c r="G43" i="2"/>
  <c r="N9" i="7"/>
  <c r="K19" i="7"/>
  <c r="N7" i="7"/>
  <c r="O10" i="7"/>
  <c r="I18" i="7"/>
  <c r="J29" i="7" s="1"/>
  <c r="B7" i="3" s="1"/>
  <c r="C6" i="6" s="1"/>
  <c r="O8" i="7"/>
  <c r="M11" i="7"/>
  <c r="M9" i="7"/>
  <c r="O6" i="7"/>
  <c r="N19" i="7"/>
  <c r="N10" i="7"/>
  <c r="I17" i="7"/>
  <c r="J28" i="7" s="1"/>
  <c r="B6" i="3" s="1"/>
  <c r="C5" i="6" s="1"/>
  <c r="O7" i="7"/>
  <c r="O11" i="7"/>
  <c r="G13" i="7"/>
  <c r="D12" i="2" s="1"/>
  <c r="G12" i="2" s="1"/>
  <c r="I12" i="2" s="1"/>
  <c r="I23" i="2" s="1"/>
  <c r="L12" i="2" s="1"/>
  <c r="I19" i="7"/>
  <c r="J30" i="7" s="1"/>
  <c r="B8" i="3" s="1"/>
  <c r="C7" i="6" s="1"/>
  <c r="O9" i="7"/>
  <c r="I22" i="7"/>
  <c r="J33" i="7" s="1"/>
  <c r="B11" i="3" s="1"/>
  <c r="C10" i="6" s="1"/>
  <c r="H42" i="2"/>
  <c r="G41" i="2"/>
  <c r="G36" i="2"/>
  <c r="G42" i="2"/>
  <c r="M12" i="7"/>
  <c r="K22" i="7"/>
  <c r="K17" i="7"/>
  <c r="K21" i="7"/>
  <c r="M8" i="7"/>
  <c r="K18" i="7"/>
  <c r="K20" i="7"/>
  <c r="M10" i="7"/>
  <c r="E41" i="2"/>
  <c r="H41" i="2" s="1"/>
  <c r="J8" i="2" l="1"/>
  <c r="K32" i="7"/>
  <c r="C10" i="3" s="1"/>
  <c r="D9" i="6" s="1"/>
  <c r="K28" i="7"/>
  <c r="C6" i="3" s="1"/>
  <c r="D5" i="6" s="1"/>
  <c r="K30" i="7"/>
  <c r="C8" i="3" s="1"/>
  <c r="D7" i="6" s="1"/>
  <c r="D4" i="6"/>
  <c r="K29" i="7"/>
  <c r="C7" i="3" s="1"/>
  <c r="D6" i="6" s="1"/>
  <c r="K33" i="7"/>
  <c r="C11" i="3" s="1"/>
  <c r="D10" i="6" s="1"/>
  <c r="D8" i="6"/>
  <c r="K31" i="7"/>
  <c r="C9" i="3" s="1"/>
  <c r="I35" i="2"/>
  <c r="I42" i="2" s="1"/>
  <c r="J35" i="2" s="1"/>
  <c r="J12" i="2"/>
  <c r="E34" i="2"/>
  <c r="H34" i="2" s="1"/>
  <c r="I34" i="2" s="1"/>
  <c r="I41" i="2" s="1"/>
  <c r="J34" i="2" s="1"/>
  <c r="H11" i="2"/>
  <c r="I11" i="2" s="1"/>
  <c r="I22" i="2" s="1"/>
  <c r="J11" i="2" s="1"/>
  <c r="E36" i="2"/>
  <c r="H36" i="2" s="1"/>
  <c r="I36" i="2" s="1"/>
  <c r="I43" i="2" s="1"/>
  <c r="J36" i="2" s="1"/>
  <c r="K12" i="2"/>
  <c r="C11" i="6"/>
  <c r="C20" i="6"/>
  <c r="L6" i="2"/>
  <c r="L9" i="2"/>
  <c r="K10" i="2"/>
  <c r="K7" i="2"/>
  <c r="K5" i="2"/>
  <c r="K6" i="2"/>
  <c r="J6" i="2"/>
  <c r="L8" i="2"/>
  <c r="L7" i="2"/>
  <c r="L5" i="2"/>
  <c r="K8" i="2"/>
  <c r="L10" i="2"/>
  <c r="K9" i="2" l="1"/>
  <c r="C17" i="6"/>
  <c r="H4" i="6"/>
  <c r="H11" i="6" s="1"/>
  <c r="D11" i="6"/>
  <c r="E17" i="6"/>
  <c r="D23" i="6"/>
  <c r="L11" i="2"/>
  <c r="K11" i="2"/>
  <c r="K35" i="2"/>
  <c r="L35" i="2"/>
  <c r="K34" i="2"/>
  <c r="L36" i="2"/>
  <c r="L34" i="2"/>
  <c r="K36" i="2"/>
  <c r="D20" i="6" l="1"/>
  <c r="I4" i="6"/>
  <c r="J4" i="6" s="1"/>
</calcChain>
</file>

<file path=xl/sharedStrings.xml><?xml version="1.0" encoding="utf-8"?>
<sst xmlns="http://schemas.openxmlformats.org/spreadsheetml/2006/main" count="1882" uniqueCount="109">
  <si>
    <t xml:space="preserve">  Less than $10,000:</t>
  </si>
  <si>
    <t xml:space="preserve">  $10,000 to $19,999:</t>
  </si>
  <si>
    <t xml:space="preserve">  $20,000 to $34,999:</t>
  </si>
  <si>
    <t xml:space="preserve">  $35,000 to $49,999:</t>
  </si>
  <si>
    <t xml:space="preserve">  $50,000 to $74,999:</t>
  </si>
  <si>
    <t xml:space="preserve">  $75,000 to $99,999:</t>
  </si>
  <si>
    <t xml:space="preserve">  $100,000 or more:</t>
  </si>
  <si>
    <t>Total Owners</t>
  </si>
  <si>
    <t>Total Renters</t>
  </si>
  <si>
    <t>HCB Renters</t>
  </si>
  <si>
    <t>HCB Owners</t>
  </si>
  <si>
    <t>MOE</t>
  </si>
  <si>
    <t>Number</t>
  </si>
  <si>
    <t>Total Households</t>
  </si>
  <si>
    <t>Total Cost-Burdened</t>
  </si>
  <si>
    <t>% Cost-Burdened</t>
  </si>
  <si>
    <t>Source: U.S. Census Bureau, American Community Survey, 5-Year Estimates</t>
  </si>
  <si>
    <t>Table B25074:</t>
  </si>
  <si>
    <t>Household Income by Gross Rent as a Percentage of Household Income in the Past 12 Months</t>
  </si>
  <si>
    <t>CV</t>
  </si>
  <si>
    <t>Lower Estimate</t>
  </si>
  <si>
    <t>Upper Estimate</t>
  </si>
  <si>
    <t>Margin of Error</t>
  </si>
  <si>
    <t xml:space="preserve">  Less than $50,000:</t>
  </si>
  <si>
    <t xml:space="preserve">  $50,000 to $99,999:</t>
  </si>
  <si>
    <t>Correlation Between % Cost-Burdened and % Renters</t>
  </si>
  <si>
    <t>Non-HCB Renters</t>
  </si>
  <si>
    <t>Non-HCB Owners</t>
  </si>
  <si>
    <t>Cost-Burdened Renters</t>
  </si>
  <si>
    <t>Non-Cost-Burdened Renters</t>
  </si>
  <si>
    <t>Cost-Burdened Owners</t>
  </si>
  <si>
    <t>Non-Cost-Burdened Owners</t>
  </si>
  <si>
    <t>Total Cost-Burdened (All Households)</t>
  </si>
  <si>
    <t>Median Household Income (2009-2013)</t>
  </si>
  <si>
    <t>ACS 5-Year Estimates, Table B19013</t>
  </si>
  <si>
    <t>Number of Households Below Median Household Income That are Housing Cost-Burdened*</t>
  </si>
  <si>
    <t>*Excluding Households with Incomes Between $50,000 and $58,025</t>
  </si>
  <si>
    <t>Percent of Housing Cost-Burdened Households Who Make Below Median Household Income</t>
  </si>
  <si>
    <t>Severly HCB Renters</t>
  </si>
  <si>
    <t>Non Cost Burdened</t>
  </si>
  <si>
    <t>Not Cost-Burdened</t>
  </si>
  <si>
    <t>Cost-Burdened</t>
  </si>
  <si>
    <t>Severely Cost-Burdened</t>
  </si>
  <si>
    <t>Table B25074: Household Income by Gross Rent as a Percentage of Household Income in the Past 12 Months</t>
  </si>
  <si>
    <t xml:space="preserve"># of Renters that are Cost-Burdened and Severly Cost-Burdened by Income Level </t>
  </si>
  <si>
    <t xml:space="preserve">  Less than $10,000</t>
  </si>
  <si>
    <t xml:space="preserve">  $10,000 - $19,999</t>
  </si>
  <si>
    <t xml:space="preserve">  $20,000 - $34,999</t>
  </si>
  <si>
    <t xml:space="preserve">  $35,000 - $49,999</t>
  </si>
  <si>
    <t xml:space="preserve">  $50,000 - $74,999</t>
  </si>
  <si>
    <t xml:space="preserve">  $75,000 - $99,999</t>
  </si>
  <si>
    <t xml:space="preserve">  $100,000 or more</t>
  </si>
  <si>
    <t>All Housing Cost Burdened</t>
  </si>
  <si>
    <t/>
  </si>
  <si>
    <t>Travis County, Texas</t>
  </si>
  <si>
    <t>Estimate</t>
  </si>
  <si>
    <t>Total:</t>
  </si>
  <si>
    <t xml:space="preserve">    Less than 20.0 percent</t>
  </si>
  <si>
    <t xml:space="preserve">    20.0 to 24.9 percent</t>
  </si>
  <si>
    <t xml:space="preserve">    25.0 to 29.9 percent</t>
  </si>
  <si>
    <t xml:space="preserve">    30.0 to 34.9 percent</t>
  </si>
  <si>
    <t xml:space="preserve">    35.0 to 39.9 percent</t>
  </si>
  <si>
    <t xml:space="preserve">    40.0 to 49.9 percent</t>
  </si>
  <si>
    <t xml:space="preserve">    50.0 percent or more</t>
  </si>
  <si>
    <t xml:space="preserve">    Not computed</t>
  </si>
  <si>
    <t>All HCB</t>
  </si>
  <si>
    <t>Under $35,000</t>
  </si>
  <si>
    <t>Under $35k Cost Burdened</t>
  </si>
  <si>
    <t>Total Under $35k</t>
  </si>
  <si>
    <t>% under $35k Cost Burdened</t>
  </si>
  <si>
    <t>Under $35k Severely Cost Burdened</t>
  </si>
  <si>
    <t>% under 35k severely cost burdened</t>
  </si>
  <si>
    <t>RENTERS</t>
  </si>
  <si>
    <t>Severly HCB Owners</t>
  </si>
  <si>
    <t>% severely cost burdened</t>
  </si>
  <si>
    <t>% Cost burdened under $35k</t>
  </si>
  <si>
    <t>% Severely cost burdened under $35K</t>
  </si>
  <si>
    <t>Total SCB</t>
  </si>
  <si>
    <t>Total CB</t>
  </si>
  <si>
    <t>%CB</t>
  </si>
  <si>
    <t>$100,000 to $149,999:</t>
  </si>
  <si>
    <t>Less than 20.0 percent</t>
  </si>
  <si>
    <t>20.0 to 24.9 percent</t>
  </si>
  <si>
    <t>25.0 to 29.9 percent</t>
  </si>
  <si>
    <t>30.0 to 34.9 percent</t>
  </si>
  <si>
    <t>35.0 to 39.9 percent</t>
  </si>
  <si>
    <t>40.0 to 49.9 percent</t>
  </si>
  <si>
    <t>50.0 percent or more</t>
  </si>
  <si>
    <t>Not computed</t>
  </si>
  <si>
    <t>$150,000 or more:</t>
  </si>
  <si>
    <t xml:space="preserve">  $150,000 or more</t>
  </si>
  <si>
    <t xml:space="preserve">  $100,000 to $149,999:</t>
  </si>
  <si>
    <t>Source: U.S. Census Bureau, 2015-2019 American Community Survey 5-Year Estimates</t>
  </si>
  <si>
    <t>Table B25095: Household Income by Selected Monthly Owner Costs As a Percentage of Household Income in the Past 12 Months (1-year estimates)</t>
  </si>
  <si>
    <t>Table B25095:</t>
  </si>
  <si>
    <t>Household Income by Selected Monthly Owner Costs as a Percentage of Household Income in the Past 12 Months</t>
  </si>
  <si>
    <t>https://data.census.gov/cedsci/table?q=B25074&amp;g=0500000US48453</t>
  </si>
  <si>
    <t>https://data.census.gov/cedsci/table?q=B25095&amp;g=0500000US48453</t>
  </si>
  <si>
    <t>OWNERS</t>
  </si>
  <si>
    <t>Source: U.S. Census Bureau, American Community Survey, 5-Year Estimates (2018-2012)</t>
  </si>
  <si>
    <t>Total renters cost-burdened</t>
  </si>
  <si>
    <t>https://data.census.gov/table/ACSDT5Y2023.B25074?q=b25074&amp;g=050XX00US48453&amp;hidePreview=true</t>
  </si>
  <si>
    <t>Total Owners cost-burdened</t>
  </si>
  <si>
    <t>$50k- $75k Cost Burdened</t>
  </si>
  <si>
    <t>Total Owners severely cost-burdened</t>
  </si>
  <si>
    <t>$50k- $75k Severely Cost Burdened</t>
  </si>
  <si>
    <t>Total $50k- $75k</t>
  </si>
  <si>
    <t>% $50k- $75k Cost Burdened</t>
  </si>
  <si>
    <t>% $50k- $75k severely cost burdened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</si>
</sst>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0" xfId="3" applyFont="1" applyFill="1" applyAlignment="1">
      <alignment vertical="top"/>
    </xf>
    <xf numFmtId="0" fontId="2" fillId="2" borderId="1" xfId="3" applyFont="1" applyFill="1" applyBorder="1" applyAlignment="1">
      <alignment vertical="top"/>
    </xf>
    <xf numFmtId="0" fontId="0" fillId="0" borderId="2" xfId="0" applyBorder="1"/>
    <xf numFmtId="164" fontId="4" fillId="0" borderId="2" xfId="1" applyNumberFormat="1" applyFont="1" applyBorder="1"/>
    <xf numFmtId="9" fontId="4" fillId="0" borderId="2" xfId="7" applyFont="1" applyBorder="1"/>
    <xf numFmtId="3" fontId="6" fillId="0" borderId="2" xfId="3" applyNumberFormat="1" applyFont="1" applyBorder="1"/>
    <xf numFmtId="0" fontId="6" fillId="0" borderId="2" xfId="3" applyFont="1" applyBorder="1"/>
    <xf numFmtId="9" fontId="4" fillId="0" borderId="2" xfId="7" applyFont="1" applyFill="1" applyBorder="1"/>
    <xf numFmtId="0" fontId="5" fillId="0" borderId="0" xfId="0" applyFont="1"/>
    <xf numFmtId="164" fontId="6" fillId="0" borderId="2" xfId="3" applyNumberFormat="1" applyFont="1" applyBorder="1"/>
    <xf numFmtId="164" fontId="0" fillId="0" borderId="2" xfId="0" applyNumberFormat="1" applyBorder="1"/>
    <xf numFmtId="164" fontId="0" fillId="0" borderId="0" xfId="0" applyNumberFormat="1"/>
    <xf numFmtId="9" fontId="0" fillId="0" borderId="0" xfId="0" applyNumberFormat="1"/>
    <xf numFmtId="164" fontId="4" fillId="0" borderId="0" xfId="1" applyNumberFormat="1" applyFont="1" applyBorder="1"/>
    <xf numFmtId="9" fontId="6" fillId="0" borderId="2" xfId="7" applyFont="1" applyBorder="1"/>
    <xf numFmtId="9" fontId="4" fillId="0" borderId="0" xfId="7" applyFont="1"/>
    <xf numFmtId="0" fontId="0" fillId="0" borderId="0" xfId="0" applyAlignment="1">
      <alignment wrapText="1"/>
    </xf>
    <xf numFmtId="6" fontId="0" fillId="0" borderId="0" xfId="0" applyNumberFormat="1"/>
    <xf numFmtId="43" fontId="0" fillId="0" borderId="0" xfId="0" applyNumberFormat="1"/>
    <xf numFmtId="3" fontId="4" fillId="0" borderId="2" xfId="1" applyNumberFormat="1" applyFont="1" applyBorder="1"/>
    <xf numFmtId="3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2" fillId="2" borderId="6" xfId="3" applyFont="1" applyFill="1" applyBorder="1" applyAlignment="1">
      <alignment vertical="top"/>
    </xf>
    <xf numFmtId="0" fontId="2" fillId="2" borderId="7" xfId="3" applyFont="1" applyFill="1" applyBorder="1" applyAlignment="1">
      <alignment vertical="top"/>
    </xf>
    <xf numFmtId="3" fontId="0" fillId="0" borderId="0" xfId="0" applyNumberFormat="1"/>
    <xf numFmtId="9" fontId="4" fillId="0" borderId="0" xfId="7" applyFont="1" applyBorder="1"/>
    <xf numFmtId="0" fontId="0" fillId="3" borderId="13" xfId="0" applyFill="1" applyBorder="1"/>
    <xf numFmtId="0" fontId="2" fillId="3" borderId="13" xfId="3" applyFont="1" applyFill="1" applyBorder="1" applyAlignment="1">
      <alignment vertical="top"/>
    </xf>
    <xf numFmtId="3" fontId="2" fillId="2" borderId="8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64" fontId="4" fillId="0" borderId="2" xfId="1" applyNumberFormat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vertical="top" wrapText="1"/>
    </xf>
    <xf numFmtId="3" fontId="2" fillId="2" borderId="8" xfId="0" applyNumberFormat="1" applyFont="1" applyFill="1" applyBorder="1" applyAlignment="1">
      <alignment vertical="top" wrapText="1"/>
    </xf>
    <xf numFmtId="164" fontId="4" fillId="0" borderId="13" xfId="1" applyNumberFormat="1" applyFont="1" applyBorder="1"/>
    <xf numFmtId="3" fontId="6" fillId="0" borderId="11" xfId="3" applyNumberFormat="1" applyFont="1" applyBorder="1"/>
    <xf numFmtId="0" fontId="2" fillId="2" borderId="12" xfId="3" applyFont="1" applyFill="1" applyBorder="1" applyAlignment="1">
      <alignment vertical="top"/>
    </xf>
    <xf numFmtId="0" fontId="2" fillId="3" borderId="0" xfId="3" applyFont="1" applyFill="1" applyAlignment="1">
      <alignment vertical="top"/>
    </xf>
    <xf numFmtId="0" fontId="0" fillId="4" borderId="0" xfId="0" applyFill="1"/>
    <xf numFmtId="165" fontId="4" fillId="0" borderId="0" xfId="7" applyNumberFormat="1" applyFont="1"/>
    <xf numFmtId="0" fontId="0" fillId="3" borderId="0" xfId="0" applyFill="1"/>
    <xf numFmtId="9" fontId="0" fillId="0" borderId="0" xfId="7" applyFont="1"/>
    <xf numFmtId="0" fontId="5" fillId="0" borderId="3" xfId="0" applyFont="1" applyBorder="1"/>
    <xf numFmtId="9" fontId="0" fillId="0" borderId="2" xfId="7" applyFont="1" applyBorder="1"/>
    <xf numFmtId="3" fontId="6" fillId="0" borderId="0" xfId="3" applyNumberFormat="1" applyFont="1"/>
    <xf numFmtId="164" fontId="0" fillId="0" borderId="0" xfId="1" applyNumberFormat="1" applyFont="1"/>
    <xf numFmtId="164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 vertical="top" wrapText="1"/>
    </xf>
    <xf numFmtId="10" fontId="0" fillId="0" borderId="0" xfId="7" applyNumberFormat="1" applyFont="1"/>
    <xf numFmtId="0" fontId="7" fillId="2" borderId="0" xfId="11" applyFill="1" applyBorder="1" applyAlignment="1">
      <alignment vertical="top"/>
    </xf>
    <xf numFmtId="166" fontId="0" fillId="0" borderId="0" xfId="7" applyNumberFormat="1" applyFont="1"/>
    <xf numFmtId="9" fontId="0" fillId="5" borderId="0" xfId="7" applyFont="1" applyFill="1"/>
  </cellXfs>
  <cellStyles count="12">
    <cellStyle name="Comma" xfId="1" builtinId="3"/>
    <cellStyle name="Comma 2" xfId="2" xr:uid="{00000000-0005-0000-0000-000001000000}"/>
    <cellStyle name="Hyperlink" xfId="11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Percent" xfId="7" builtinId="5"/>
    <cellStyle name="Percent 2" xfId="8" xr:uid="{00000000-0005-0000-0000-000008000000}"/>
    <cellStyle name="Percent 2 2" xfId="9" xr:uid="{00000000-0005-0000-0000-000009000000}"/>
    <cellStyle name="Percent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% of Households Who are Renters and % Who are Housing Cost-Burdened,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1B-4F11-96EA-C6C6C2E5A23F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B-4F11-96EA-C6C6C2E5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64864"/>
        <c:axId val="175564472"/>
      </c:barChart>
      <c:catAx>
        <c:axId val="1755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564472"/>
        <c:crosses val="autoZero"/>
        <c:auto val="1"/>
        <c:lblAlgn val="ctr"/>
        <c:lblOffset val="100"/>
        <c:noMultiLvlLbl val="0"/>
      </c:catAx>
      <c:valAx>
        <c:axId val="175564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56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09230178310269"/>
          <c:y val="0.53225900525875125"/>
          <c:w val="0.13883689609155325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% of Households Who are Renters and % Who are Housing Cost-Burdened,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C9-4134-A7B9-2EA439242B2A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9-4134-A7B9-2EA43924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64864"/>
        <c:axId val="175564472"/>
      </c:barChart>
      <c:catAx>
        <c:axId val="1755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564472"/>
        <c:crosses val="autoZero"/>
        <c:auto val="1"/>
        <c:lblAlgn val="ctr"/>
        <c:lblOffset val="100"/>
        <c:noMultiLvlLbl val="0"/>
      </c:catAx>
      <c:valAx>
        <c:axId val="175564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564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09230178310269"/>
          <c:y val="0.53225900525875125"/>
          <c:w val="0.13883689609155325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# Renters and # Cost-Burdened</a:t>
            </a:r>
            <a:r>
              <a:rPr lang="en-US" baseline="0"/>
              <a:t> by Income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'Owner Cost Burdened by Income'!$S$39:$S$45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&lt;$10k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2D0-4137-BFD0-E058393F1E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$10k-$19k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2D0-4137-BFD0-E058393F1E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$20k-$34k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2D0-4137-BFD0-E058393F1E1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$35k-$45k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2D0-4137-BFD0-E058393F1E1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$50k</a:t>
                    </a:r>
                    <a:r>
                      <a:rPr lang="en-US" baseline="0"/>
                      <a:t>-$74k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2D0-4137-BFD0-E058393F1E15}"/>
                </c:ext>
              </c:extLst>
            </c:dLbl>
            <c:dLbl>
              <c:idx val="5"/>
              <c:layout>
                <c:manualLayout>
                  <c:x val="-0.10332836562344759"/>
                  <c:y val="-3.5734232973130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$75k-$99k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2D0-4137-BFD0-E058393F1E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&gt;$100k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2D0-4137-BFD0-E058393F1E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'Owner Cost Burdened by Income'!$T$39:$T$45</c:f>
              <c:numCache>
                <c:formatCode>_(* #,##0_);_(* \(#,##0\);_(* "-"??_);_(@_)</c:formatCode>
                <c:ptCount val="7"/>
                <c:pt idx="0">
                  <c:v>24457</c:v>
                </c:pt>
                <c:pt idx="1">
                  <c:v>26868</c:v>
                </c:pt>
                <c:pt idx="2">
                  <c:v>41010</c:v>
                </c:pt>
                <c:pt idx="3">
                  <c:v>34582</c:v>
                </c:pt>
                <c:pt idx="4">
                  <c:v>34566</c:v>
                </c:pt>
                <c:pt idx="5">
                  <c:v>17954</c:v>
                </c:pt>
                <c:pt idx="6">
                  <c:v>19248</c:v>
                </c:pt>
              </c:numCache>
            </c:numRef>
          </c:xVal>
          <c:yVal>
            <c:numRef>
              <c:f>'Owner Cost Burdened by Income'!$U$39:$U$45</c:f>
              <c:numCache>
                <c:formatCode>_(* #,##0_);_(* \(#,##0\);_(* "-"??_);_(@_)</c:formatCode>
                <c:ptCount val="7"/>
                <c:pt idx="0">
                  <c:v>22621</c:v>
                </c:pt>
                <c:pt idx="1">
                  <c:v>31961</c:v>
                </c:pt>
                <c:pt idx="2">
                  <c:v>45866</c:v>
                </c:pt>
                <c:pt idx="3">
                  <c:v>26214</c:v>
                </c:pt>
                <c:pt idx="4">
                  <c:v>18366</c:v>
                </c:pt>
                <c:pt idx="5">
                  <c:v>5555</c:v>
                </c:pt>
                <c:pt idx="6">
                  <c:v>6187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D0-4137-BFD0-E058393F1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5232"/>
        <c:axId val="176488032"/>
      </c:scatterChart>
      <c:valAx>
        <c:axId val="76275232"/>
        <c:scaling>
          <c:orientation val="minMax"/>
          <c:max val="5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Renters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88032"/>
        <c:crosses val="autoZero"/>
        <c:crossBetween val="midCat"/>
      </c:valAx>
      <c:valAx>
        <c:axId val="17648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Cost-Burdened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6275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Number of Households Who are Renters and Total Number of Housing Cost-Burdened Households,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2D4-430E-9564-8BD53A12217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4-430E-9564-8BD53A12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82440"/>
        <c:axId val="261182832"/>
      </c:barChart>
      <c:catAx>
        <c:axId val="26118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2832"/>
        <c:crosses val="autoZero"/>
        <c:auto val="1"/>
        <c:lblAlgn val="ctr"/>
        <c:lblOffset val="100"/>
        <c:noMultiLvlLbl val="0"/>
      </c:catAx>
      <c:valAx>
        <c:axId val="26118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64014418460363"/>
          <c:y val="0.51433785830534628"/>
          <c:w val="0.1613509673861123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Renters and Owners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F7-4C14-935D-2A1979731C6B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7-4C14-935D-2A1979731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183616"/>
        <c:axId val="261184008"/>
      </c:barChart>
      <c:catAx>
        <c:axId val="2611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4008"/>
        <c:crosses val="autoZero"/>
        <c:auto val="1"/>
        <c:lblAlgn val="ctr"/>
        <c:lblOffset val="100"/>
        <c:noMultiLvlLbl val="0"/>
      </c:catAx>
      <c:valAx>
        <c:axId val="26118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76085338922416"/>
          <c:y val="0.53225900525875125"/>
          <c:w val="0.10938936302059776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Cost-Burdened</a:t>
            </a:r>
            <a:r>
              <a:rPr lang="en-US" b="0" baseline="0"/>
              <a:t> Renters and Owners</a:t>
            </a:r>
            <a:endParaRPr lang="en-US" b="0"/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49-4BE5-90D8-1C562ABFF301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9-4BE5-90D8-1C562ABF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49120"/>
        <c:axId val="261249512"/>
      </c:barChart>
      <c:catAx>
        <c:axId val="2612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9512"/>
        <c:crosses val="autoZero"/>
        <c:auto val="1"/>
        <c:lblAlgn val="ctr"/>
        <c:lblOffset val="100"/>
        <c:noMultiLvlLbl val="0"/>
      </c:catAx>
      <c:valAx>
        <c:axId val="26124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4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11912786333568"/>
          <c:y val="0.53225900525875125"/>
          <c:w val="0.1103646833013435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Income'!$C$118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Income'!$C$119:$C$125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C-4A47-A1D5-B474BB6ADB4A}"/>
            </c:ext>
          </c:extLst>
        </c:ser>
        <c:ser>
          <c:idx val="2"/>
          <c:order val="1"/>
          <c:tx>
            <c:strRef>
              <c:f>'Owner Cost Burdened by Income'!$E$118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Income'!$E$119:$E$125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6C-4A47-A1D5-B474BB6ADB4A}"/>
            </c:ext>
          </c:extLst>
        </c:ser>
        <c:ser>
          <c:idx val="1"/>
          <c:order val="2"/>
          <c:tx>
            <c:strRef>
              <c:f>'Owner Cost Burdened by Income'!$D$118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Income'!$D$119:$D$125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6C-4A47-A1D5-B474BB6ADB4A}"/>
            </c:ext>
          </c:extLst>
        </c:ser>
        <c:ser>
          <c:idx val="3"/>
          <c:order val="3"/>
          <c:tx>
            <c:strRef>
              <c:f>'Owner Cost Burdened by Income'!$F$118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46C-4A47-A1D5-B474BB6ADB4A}"/>
                </c:ext>
              </c:extLst>
            </c:dLbl>
            <c:dLbl>
              <c:idx val="1"/>
              <c:layout>
                <c:manualLayout>
                  <c:x val="-1.6708437761069339E-3"/>
                  <c:y val="-5.710533180606392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46C-4A47-A1D5-B474BB6ADB4A}"/>
                </c:ext>
              </c:extLst>
            </c:dLbl>
            <c:dLbl>
              <c:idx val="2"/>
              <c:layout>
                <c:manualLayout>
                  <c:x val="-1.6708437761069339E-3"/>
                  <c:y val="-5.410507492566288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46C-4A47-A1D5-B474BB6ADB4A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46C-4A47-A1D5-B474BB6ADB4A}"/>
                </c:ext>
              </c:extLst>
            </c:dLbl>
            <c:dLbl>
              <c:idx val="4"/>
              <c:layout>
                <c:manualLayout>
                  <c:x val="-5.0125313283208017E-3"/>
                  <c:y val="-0.1109710057033643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46C-4A47-A1D5-B474BB6ADB4A}"/>
                </c:ext>
              </c:extLst>
            </c:dLbl>
            <c:dLbl>
              <c:idx val="5"/>
              <c:layout>
                <c:manualLayout>
                  <c:x val="-3.3416875522138678E-3"/>
                  <c:y val="-0.1118443105637584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46C-4A47-A1D5-B474BB6ADB4A}"/>
                </c:ext>
              </c:extLst>
            </c:dLbl>
            <c:dLbl>
              <c:idx val="6"/>
              <c:layout>
                <c:manualLayout>
                  <c:x val="-3.3416875522138678E-3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46C-4A47-A1D5-B474BB6ADB4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Income'!$F$119:$F$125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6C-4A47-A1D5-B474BB6A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688"/>
        <c:axId val="261251080"/>
      </c:barChart>
      <c:catAx>
        <c:axId val="26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51080"/>
        <c:crosses val="autoZero"/>
        <c:auto val="1"/>
        <c:lblAlgn val="ctr"/>
        <c:lblOffset val="100"/>
        <c:noMultiLvlLbl val="0"/>
      </c:catAx>
      <c:valAx>
        <c:axId val="261251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Income'!$J$120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Income'!$J$121:$J$127</c:f>
              <c:numCache>
                <c:formatCode>0%</c:formatCode>
                <c:ptCount val="7"/>
                <c:pt idx="0">
                  <c:v>0.63638203839276675</c:v>
                </c:pt>
                <c:pt idx="1">
                  <c:v>0.71758865248226955</c:v>
                </c:pt>
                <c:pt idx="2">
                  <c:v>0.57916277490022927</c:v>
                </c:pt>
                <c:pt idx="3">
                  <c:v>0.24632009448763376</c:v>
                </c:pt>
                <c:pt idx="4">
                  <c:v>7.4788767742115389E-2</c:v>
                </c:pt>
                <c:pt idx="5">
                  <c:v>1.2688391038696538E-2</c:v>
                </c:pt>
                <c:pt idx="6">
                  <c:v>2.7950900489366898E-3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9-466E-8BD7-BCDD63345BA5}"/>
            </c:ext>
          </c:extLst>
        </c:ser>
        <c:ser>
          <c:idx val="2"/>
          <c:order val="1"/>
          <c:tx>
            <c:strRef>
              <c:f>'Owner Cost Burdened by Income'!$L$120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Income'!$L$121:$L$127</c:f>
              <c:numCache>
                <c:formatCode>0%</c:formatCode>
                <c:ptCount val="7"/>
                <c:pt idx="0">
                  <c:v>0.12678384669882933</c:v>
                </c:pt>
                <c:pt idx="1">
                  <c:v>0.1891063829787234</c:v>
                </c:pt>
                <c:pt idx="2">
                  <c:v>0.19974526619682431</c:v>
                </c:pt>
                <c:pt idx="3">
                  <c:v>0.21578789641616866</c:v>
                </c:pt>
                <c:pt idx="4">
                  <c:v>0.18128328825186135</c:v>
                </c:pt>
                <c:pt idx="5">
                  <c:v>0.10044806517311609</c:v>
                </c:pt>
                <c:pt idx="6">
                  <c:v>5.3170030121844215E-2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9-466E-8BD7-BCDD63345BA5}"/>
            </c:ext>
          </c:extLst>
        </c:ser>
        <c:ser>
          <c:idx val="1"/>
          <c:order val="2"/>
          <c:tx>
            <c:strRef>
              <c:f>'Owner Cost Burdened by Income'!$K$120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Income'!$K$121:$K$127</c:f>
              <c:numCache>
                <c:formatCode>0%</c:formatCode>
                <c:ptCount val="7"/>
                <c:pt idx="0">
                  <c:v>0.18872507675179651</c:v>
                </c:pt>
                <c:pt idx="1">
                  <c:v>4.4624113475177307E-2</c:v>
                </c:pt>
                <c:pt idx="2">
                  <c:v>0.11727944298208372</c:v>
                </c:pt>
                <c:pt idx="3">
                  <c:v>0.36330142612865124</c:v>
                </c:pt>
                <c:pt idx="4">
                  <c:v>0.40715540559382057</c:v>
                </c:pt>
                <c:pt idx="5">
                  <c:v>0.35297352342158861</c:v>
                </c:pt>
                <c:pt idx="6">
                  <c:v>0.17131459688288664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9-466E-8BD7-BCDD63345BA5}"/>
            </c:ext>
          </c:extLst>
        </c:ser>
        <c:ser>
          <c:idx val="3"/>
          <c:order val="3"/>
          <c:tx>
            <c:strRef>
              <c:f>'Owner Cost Burdened by Income'!$M$120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'Owner Cost Burdened by Income'!$I$121:$I$127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Income'!$M$121:$M$127</c:f>
              <c:numCache>
                <c:formatCode>0%</c:formatCode>
                <c:ptCount val="7"/>
                <c:pt idx="0">
                  <c:v>4.81090381566074E-2</c:v>
                </c:pt>
                <c:pt idx="1">
                  <c:v>4.8680851063829786E-2</c:v>
                </c:pt>
                <c:pt idx="2">
                  <c:v>0.1038125159208627</c:v>
                </c:pt>
                <c:pt idx="3">
                  <c:v>0.17459058296754632</c:v>
                </c:pt>
                <c:pt idx="4">
                  <c:v>0.33677253841220267</c:v>
                </c:pt>
                <c:pt idx="5">
                  <c:v>0.53389002036659883</c:v>
                </c:pt>
                <c:pt idx="6">
                  <c:v>0.77272028294633244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9-466E-8BD7-BCDD6334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2256"/>
        <c:axId val="261540672"/>
      </c:barChart>
      <c:catAx>
        <c:axId val="2612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0672"/>
        <c:crosses val="autoZero"/>
        <c:auto val="1"/>
        <c:lblAlgn val="ctr"/>
        <c:lblOffset val="100"/>
        <c:noMultiLvlLbl val="0"/>
      </c:catAx>
      <c:valAx>
        <c:axId val="261540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2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83092309539744"/>
          <c:y val="0.46907329238484363"/>
          <c:w val="0.24291967589018693"/>
          <c:h val="0.20446780492644601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 by Number of Households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Income'!$C$118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Income'!$C$119:$C$125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A-4BD8-88A9-A9A726C487F5}"/>
            </c:ext>
          </c:extLst>
        </c:ser>
        <c:ser>
          <c:idx val="2"/>
          <c:order val="1"/>
          <c:tx>
            <c:strRef>
              <c:f>'Owner Cost Burdened by Income'!$E$118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Income'!$E$119:$E$125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A-4BD8-88A9-A9A726C487F5}"/>
            </c:ext>
          </c:extLst>
        </c:ser>
        <c:ser>
          <c:idx val="1"/>
          <c:order val="2"/>
          <c:tx>
            <c:strRef>
              <c:f>'Owner Cost Burdened by Income'!$D$118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Income'!$D$119:$D$125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A-4BD8-88A9-A9A726C487F5}"/>
            </c:ext>
          </c:extLst>
        </c:ser>
        <c:ser>
          <c:idx val="3"/>
          <c:order val="3"/>
          <c:tx>
            <c:strRef>
              <c:f>'Owner Cost Burdened by Income'!$F$118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6708437761069339E-3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FCA-4BD8-88A9-A9A726C487F5}"/>
                </c:ext>
              </c:extLst>
            </c:dLbl>
            <c:dLbl>
              <c:idx val="1"/>
              <c:layout>
                <c:manualLayout>
                  <c:x val="1.6708437761069339E-3"/>
                  <c:y val="-5.148538160236285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FCA-4BD8-88A9-A9A726C487F5}"/>
                </c:ext>
              </c:extLst>
            </c:dLbl>
            <c:dLbl>
              <c:idx val="2"/>
              <c:layout>
                <c:manualLayout>
                  <c:x val="1.6708437761069339E-3"/>
                  <c:y val="-4.56751496201112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FCA-4BD8-88A9-A9A726C487F5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FCA-4BD8-88A9-A9A726C487F5}"/>
                </c:ext>
              </c:extLst>
            </c:dLbl>
            <c:dLbl>
              <c:idx val="4"/>
              <c:layout>
                <c:manualLayout>
                  <c:x val="2.6733500417711005E-2"/>
                  <c:y val="-9.4111155092261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FCA-4BD8-88A9-A9A726C487F5}"/>
                </c:ext>
              </c:extLst>
            </c:dLbl>
            <c:dLbl>
              <c:idx val="5"/>
              <c:layout>
                <c:manualLayout>
                  <c:x val="5.0125313283208017E-3"/>
                  <c:y val="-0.1034143852582068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FCA-4BD8-88A9-A9A726C487F5}"/>
                </c:ext>
              </c:extLst>
            </c:dLbl>
            <c:dLbl>
              <c:idx val="6"/>
              <c:layout>
                <c:manualLayout>
                  <c:x val="0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FCA-4BD8-88A9-A9A726C487F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'Owner Cost Burdened by Income'!$B$119:$B$125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Income'!$F$119:$F$125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CA-4BD8-88A9-A9A726C4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296"/>
        <c:axId val="261248728"/>
      </c:barChart>
      <c:catAx>
        <c:axId val="26125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8728"/>
        <c:crosses val="autoZero"/>
        <c:auto val="1"/>
        <c:lblAlgn val="ctr"/>
        <c:lblOffset val="100"/>
        <c:noMultiLvlLbl val="0"/>
      </c:catAx>
      <c:valAx>
        <c:axId val="261248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Owner Households,</a:t>
            </a:r>
          </a:p>
          <a:p>
            <a:pPr>
              <a:defRPr sz="1400" b="0"/>
            </a:pPr>
            <a:r>
              <a:rPr lang="en-US" sz="1400" b="0"/>
              <a:t>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Income'!$C$3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Income'!$C$4:$C$10</c:f>
              <c:numCache>
                <c:formatCode>_(* #,##0_);_(* \(#,##0\);_(* "-"??_);_(@_)</c:formatCode>
                <c:ptCount val="7"/>
                <c:pt idx="0">
                  <c:v>5204</c:v>
                </c:pt>
                <c:pt idx="1">
                  <c:v>4649</c:v>
                </c:pt>
                <c:pt idx="2">
                  <c:v>5736</c:v>
                </c:pt>
                <c:pt idx="3">
                  <c:v>5051</c:v>
                </c:pt>
                <c:pt idx="4">
                  <c:v>4509</c:v>
                </c:pt>
                <c:pt idx="5">
                  <c:v>1935</c:v>
                </c:pt>
                <c:pt idx="6">
                  <c:v>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7-458C-992D-38D8400CEF17}"/>
            </c:ext>
          </c:extLst>
        </c:ser>
        <c:ser>
          <c:idx val="1"/>
          <c:order val="1"/>
          <c:tx>
            <c:strRef>
              <c:f>'Owner Cost Burdened by Income'!$D$3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Income'!$D$4:$D$10</c:f>
              <c:numCache>
                <c:formatCode>_(* #,##0_);_(* \(#,##0\);_(* "-"??_);_(@_)</c:formatCode>
                <c:ptCount val="7"/>
                <c:pt idx="0">
                  <c:v>94</c:v>
                </c:pt>
                <c:pt idx="1">
                  <c:v>893</c:v>
                </c:pt>
                <c:pt idx="2">
                  <c:v>3740</c:v>
                </c:pt>
                <c:pt idx="3">
                  <c:v>4437</c:v>
                </c:pt>
                <c:pt idx="4">
                  <c:v>10983</c:v>
                </c:pt>
                <c:pt idx="5">
                  <c:v>7956</c:v>
                </c:pt>
                <c:pt idx="6">
                  <c:v>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7-458C-992D-38D8400CEF17}"/>
            </c:ext>
          </c:extLst>
        </c:ser>
        <c:ser>
          <c:idx val="2"/>
          <c:order val="2"/>
          <c:tx>
            <c:strRef>
              <c:f>'Owner Cost Burdened by Income'!$E$3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'Owner Cost Burdened by Income'!$B$4:$B$10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'Owner Cost Burdened by Income'!$E$4:$E$10</c:f>
              <c:numCache>
                <c:formatCode>_(* #,##0_);_(* \(#,##0\);_(* "-"??_);_(@_)</c:formatCode>
                <c:ptCount val="7"/>
                <c:pt idx="0">
                  <c:v>2158</c:v>
                </c:pt>
                <c:pt idx="1">
                  <c:v>700</c:v>
                </c:pt>
                <c:pt idx="2">
                  <c:v>3181</c:v>
                </c:pt>
                <c:pt idx="3">
                  <c:v>5455</c:v>
                </c:pt>
                <c:pt idx="4">
                  <c:v>16413</c:v>
                </c:pt>
                <c:pt idx="5">
                  <c:v>23201</c:v>
                </c:pt>
                <c:pt idx="6">
                  <c:v>175497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7-458C-992D-38D8400CE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Owner Households,</a:t>
            </a:r>
          </a:p>
          <a:p>
            <a:pPr>
              <a:defRPr sz="1400" b="0"/>
            </a:pPr>
            <a:r>
              <a:rPr lang="en-US" sz="1400" b="0"/>
              <a:t>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'Owner Cost Burdened by Income'!$C$3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Income'!$C$4:$C$9</c:f>
              <c:numCache>
                <c:formatCode>_(* #,##0_);_(* \(#,##0\);_(* "-"??_);_(@_)</c:formatCode>
                <c:ptCount val="6"/>
                <c:pt idx="0">
                  <c:v>5204</c:v>
                </c:pt>
                <c:pt idx="1">
                  <c:v>4649</c:v>
                </c:pt>
                <c:pt idx="2">
                  <c:v>5736</c:v>
                </c:pt>
                <c:pt idx="3">
                  <c:v>5051</c:v>
                </c:pt>
                <c:pt idx="4">
                  <c:v>4509</c:v>
                </c:pt>
                <c:pt idx="5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B-45BC-8C10-89CF9EBC849C}"/>
            </c:ext>
          </c:extLst>
        </c:ser>
        <c:ser>
          <c:idx val="1"/>
          <c:order val="1"/>
          <c:tx>
            <c:strRef>
              <c:f>'Owner Cost Burdened by Income'!$D$3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Income'!$D$4:$D$9</c:f>
              <c:numCache>
                <c:formatCode>_(* #,##0_);_(* \(#,##0\);_(* "-"??_);_(@_)</c:formatCode>
                <c:ptCount val="6"/>
                <c:pt idx="0">
                  <c:v>94</c:v>
                </c:pt>
                <c:pt idx="1">
                  <c:v>893</c:v>
                </c:pt>
                <c:pt idx="2">
                  <c:v>3740</c:v>
                </c:pt>
                <c:pt idx="3">
                  <c:v>4437</c:v>
                </c:pt>
                <c:pt idx="4">
                  <c:v>10983</c:v>
                </c:pt>
                <c:pt idx="5">
                  <c:v>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B-45BC-8C10-89CF9EBC849C}"/>
            </c:ext>
          </c:extLst>
        </c:ser>
        <c:ser>
          <c:idx val="2"/>
          <c:order val="2"/>
          <c:tx>
            <c:strRef>
              <c:f>'Owner Cost Burdened by Income'!$E$3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'Owner Cost Burdened by Income'!$B$4:$B$9</c:f>
              <c:strCache>
                <c:ptCount val="6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</c:strCache>
            </c:strRef>
          </c:cat>
          <c:val>
            <c:numRef>
              <c:f>'Owner Cost Burdened by Income'!$E$4:$E$9</c:f>
              <c:numCache>
                <c:formatCode>_(* #,##0_);_(* \(#,##0\);_(* "-"??_);_(@_)</c:formatCode>
                <c:ptCount val="6"/>
                <c:pt idx="0">
                  <c:v>2158</c:v>
                </c:pt>
                <c:pt idx="1">
                  <c:v>700</c:v>
                </c:pt>
                <c:pt idx="2">
                  <c:v>3181</c:v>
                </c:pt>
                <c:pt idx="3">
                  <c:v>5455</c:v>
                </c:pt>
                <c:pt idx="4">
                  <c:v>16413</c:v>
                </c:pt>
                <c:pt idx="5">
                  <c:v>23201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DB-45BC-8C10-89CF9EBC8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# Renters and # Cost-Burdened</a:t>
            </a:r>
            <a:r>
              <a:rPr lang="en-US" baseline="0"/>
              <a:t> by Income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'Renter Cost Burdened by Income'!$R$40:$R$46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&lt;$10k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89-4BCD-A202-F626CEC4B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$10k-$19k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F89-4BCD-A202-F626CEC4B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$20k-$34k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F89-4BCD-A202-F626CEC4B5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$35k-$45k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F89-4BCD-A202-F626CEC4B5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$50k</a:t>
                    </a:r>
                    <a:r>
                      <a:rPr lang="en-US" baseline="0"/>
                      <a:t>-$74k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F89-4BCD-A202-F626CEC4B546}"/>
                </c:ext>
              </c:extLst>
            </c:dLbl>
            <c:dLbl>
              <c:idx val="5"/>
              <c:layout>
                <c:manualLayout>
                  <c:x val="-0.10332836562344759"/>
                  <c:y val="-3.5734232973130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$75k-$99k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F89-4BCD-A202-F626CEC4B5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&gt;$100k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F89-4BCD-A202-F626CEC4B54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'Renter Cost Burdened by Income'!$S$40:$S$46</c:f>
              <c:numCache>
                <c:formatCode>_(* #,##0_);_(* \(#,##0\);_(* "-"??_);_(@_)</c:formatCode>
                <c:ptCount val="7"/>
                <c:pt idx="0">
                  <c:v>24457</c:v>
                </c:pt>
                <c:pt idx="1">
                  <c:v>26868</c:v>
                </c:pt>
                <c:pt idx="2">
                  <c:v>41010</c:v>
                </c:pt>
                <c:pt idx="3">
                  <c:v>34582</c:v>
                </c:pt>
                <c:pt idx="4">
                  <c:v>34566</c:v>
                </c:pt>
                <c:pt idx="5">
                  <c:v>17954</c:v>
                </c:pt>
                <c:pt idx="6">
                  <c:v>19248</c:v>
                </c:pt>
              </c:numCache>
            </c:numRef>
          </c:xVal>
          <c:yVal>
            <c:numRef>
              <c:f>'Renter Cost Burdened by Income'!$T$40:$T$46</c:f>
              <c:numCache>
                <c:formatCode>_(* #,##0_);_(* \(#,##0\);_(* "-"??_);_(@_)</c:formatCode>
                <c:ptCount val="7"/>
                <c:pt idx="0">
                  <c:v>22621</c:v>
                </c:pt>
                <c:pt idx="1">
                  <c:v>31961</c:v>
                </c:pt>
                <c:pt idx="2">
                  <c:v>45866</c:v>
                </c:pt>
                <c:pt idx="3">
                  <c:v>26214</c:v>
                </c:pt>
                <c:pt idx="4">
                  <c:v>18366</c:v>
                </c:pt>
                <c:pt idx="5">
                  <c:v>5555</c:v>
                </c:pt>
                <c:pt idx="6">
                  <c:v>6187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89-4BCD-A202-F626CEC4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5232"/>
        <c:axId val="176488032"/>
      </c:scatterChart>
      <c:valAx>
        <c:axId val="76275232"/>
        <c:scaling>
          <c:orientation val="minMax"/>
          <c:max val="5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</a:t>
                </a:r>
                <a:r>
                  <a:rPr lang="en-US"/>
                  <a:t> Renters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488032"/>
        <c:crosses val="autoZero"/>
        <c:crossBetween val="midCat"/>
      </c:valAx>
      <c:valAx>
        <c:axId val="17648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Cost-Burdened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76275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Percent of Households Spending 30% or More of Income on Housing Costs, 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2016-2020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MOE!$I$33</c:f>
              <c:strCache>
                <c:ptCount val="1"/>
                <c:pt idx="0">
                  <c:v>% Cost-Burdened</c:v>
                </c:pt>
              </c:strCache>
            </c:strRef>
          </c:tx>
          <c:invertIfNegative val="0"/>
          <c:cat>
            <c:strRef>
              <c:f>MOE!$B$34:$B$36</c:f>
              <c:strCache>
                <c:ptCount val="3"/>
                <c:pt idx="0">
                  <c:v>  Less than $50,000:</c:v>
                </c:pt>
                <c:pt idx="1">
                  <c:v>  $50,000 to $99,999:</c:v>
                </c:pt>
                <c:pt idx="2">
                  <c:v>  $100,000 or more:</c:v>
                </c:pt>
              </c:strCache>
            </c:strRef>
          </c:cat>
          <c:val>
            <c:numRef>
              <c:f>MOE!$I$34:$I$36</c:f>
              <c:numCache>
                <c:formatCode>0%</c:formatCode>
                <c:ptCount val="3"/>
                <c:pt idx="0">
                  <c:v>0.82056964562997092</c:v>
                </c:pt>
                <c:pt idx="1">
                  <c:v>0.40678867490543585</c:v>
                </c:pt>
                <c:pt idx="2">
                  <c:v>6.8567422806883035E-2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5-49EB-B7D6-9CDB8F03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068008"/>
        <c:axId val="261543024"/>
      </c:barChart>
      <c:catAx>
        <c:axId val="25906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3024"/>
        <c:crosses val="autoZero"/>
        <c:auto val="1"/>
        <c:lblAlgn val="ctr"/>
        <c:lblOffset val="100"/>
        <c:noMultiLvlLbl val="0"/>
      </c:catAx>
      <c:valAx>
        <c:axId val="261543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59068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Percent of Households Spending 30% or More of Income on Housing Costs, 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2016-2020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MOE!$I$33</c:f>
              <c:strCache>
                <c:ptCount val="1"/>
                <c:pt idx="0">
                  <c:v>% Cost-Burdened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MOE!$I$41:$I$43</c:f>
                <c:numCache>
                  <c:formatCode>General</c:formatCode>
                  <c:ptCount val="3"/>
                  <c:pt idx="0">
                    <c:v>2.6468862729102999E-2</c:v>
                  </c:pt>
                  <c:pt idx="1">
                    <c:v>2.4896687196419114E-2</c:v>
                  </c:pt>
                  <c:pt idx="2">
                    <c:v>1.1826942384929357E-2</c:v>
                  </c:pt>
                </c:numCache>
              </c:numRef>
            </c:plus>
            <c:minus>
              <c:numRef>
                <c:f>MOE!$I$41:$I$43</c:f>
                <c:numCache>
                  <c:formatCode>General</c:formatCode>
                  <c:ptCount val="3"/>
                  <c:pt idx="0">
                    <c:v>2.6468862729102999E-2</c:v>
                  </c:pt>
                  <c:pt idx="1">
                    <c:v>2.4896687196419114E-2</c:v>
                  </c:pt>
                  <c:pt idx="2">
                    <c:v>1.1826942384929357E-2</c:v>
                  </c:pt>
                </c:numCache>
              </c:numRef>
            </c:minus>
          </c:errBars>
          <c:cat>
            <c:strRef>
              <c:f>MOE!$B$34:$B$36</c:f>
              <c:strCache>
                <c:ptCount val="3"/>
                <c:pt idx="0">
                  <c:v>  Less than $50,000:</c:v>
                </c:pt>
                <c:pt idx="1">
                  <c:v>  $50,000 to $99,999:</c:v>
                </c:pt>
                <c:pt idx="2">
                  <c:v>  $100,000 or more:</c:v>
                </c:pt>
              </c:strCache>
            </c:strRef>
          </c:cat>
          <c:val>
            <c:numRef>
              <c:f>MOE!$I$34:$I$36</c:f>
              <c:numCache>
                <c:formatCode>0%</c:formatCode>
                <c:ptCount val="3"/>
                <c:pt idx="0">
                  <c:v>0.82056964562997092</c:v>
                </c:pt>
                <c:pt idx="1">
                  <c:v>0.40678867490543585</c:v>
                </c:pt>
                <c:pt idx="2">
                  <c:v>6.8567422806883035E-2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A-40D3-B579-44622489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43808"/>
        <c:axId val="261544200"/>
      </c:barChart>
      <c:catAx>
        <c:axId val="2615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4200"/>
        <c:crosses val="autoZero"/>
        <c:auto val="1"/>
        <c:lblAlgn val="ctr"/>
        <c:lblOffset val="100"/>
        <c:noMultiLvlLbl val="0"/>
      </c:catAx>
      <c:valAx>
        <c:axId val="261544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543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Number of Households Who are Renters and Total Number of Housing Cost-Burdened Households,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CD-408E-B5DB-41EEAF5541E0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D-408E-B5DB-41EEAF554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182440"/>
        <c:axId val="261182832"/>
      </c:barChart>
      <c:catAx>
        <c:axId val="26118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2832"/>
        <c:crosses val="autoZero"/>
        <c:auto val="1"/>
        <c:lblAlgn val="ctr"/>
        <c:lblOffset val="100"/>
        <c:noMultiLvlLbl val="0"/>
      </c:catAx>
      <c:valAx>
        <c:axId val="261182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364014418460363"/>
          <c:y val="0.51433785830534628"/>
          <c:w val="0.1613509673861123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Renters and Owners</a:t>
            </a:r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21-4B68-9FE1-8E28E62779E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1-4B68-9FE1-8E28E627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183616"/>
        <c:axId val="261184008"/>
      </c:barChart>
      <c:catAx>
        <c:axId val="2611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84008"/>
        <c:crosses val="autoZero"/>
        <c:auto val="1"/>
        <c:lblAlgn val="ctr"/>
        <c:lblOffset val="100"/>
        <c:noMultiLvlLbl val="0"/>
      </c:catAx>
      <c:valAx>
        <c:axId val="26118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18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76085338922416"/>
          <c:y val="0.53225900525875125"/>
          <c:w val="0.10938936302059776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Cost-Burdened</a:t>
            </a:r>
            <a:r>
              <a:rPr lang="en-US" b="0" baseline="0"/>
              <a:t> Renters and Owners</a:t>
            </a:r>
            <a:endParaRPr lang="en-US" b="0"/>
          </a:p>
          <a:p>
            <a:pPr>
              <a:defRPr b="0"/>
            </a:pPr>
            <a:r>
              <a:rPr lang="en-US" b="0"/>
              <a:t>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Estimates!#REF!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DB-44FC-AEAD-D9F7CF33AAB3}"/>
            </c:ext>
          </c:extLst>
        </c:ser>
        <c:ser>
          <c:idx val="1"/>
          <c:order val="1"/>
          <c:tx>
            <c:v>Estimates!#REF!</c:v>
          </c:tx>
          <c:invertIfNegative val="0"/>
          <c:val>
            <c:numRef>
              <c:f>Estimates!#REF!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B-44FC-AEAD-D9F7CF33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49120"/>
        <c:axId val="261249512"/>
      </c:barChart>
      <c:catAx>
        <c:axId val="2612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9512"/>
        <c:crosses val="autoZero"/>
        <c:auto val="1"/>
        <c:lblAlgn val="ctr"/>
        <c:lblOffset val="100"/>
        <c:noMultiLvlLbl val="0"/>
      </c:catAx>
      <c:valAx>
        <c:axId val="26124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4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11912786333568"/>
          <c:y val="0.53225900525875125"/>
          <c:w val="0.11036468330134352"/>
          <c:h val="0.1057350022107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Income'!$B$122:$B$128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DB2-8AA5-54A4AAB71C85}"/>
            </c:ext>
          </c:extLst>
        </c:ser>
        <c:ser>
          <c:idx val="2"/>
          <c:order val="1"/>
          <c:tx>
            <c:strRef>
              <c:f>'Renter Cost Burdened by Income'!$D$121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Income'!$D$122:$D$128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D-4DB2-8AA5-54A4AAB71C85}"/>
            </c:ext>
          </c:extLst>
        </c:ser>
        <c:ser>
          <c:idx val="1"/>
          <c:order val="2"/>
          <c:tx>
            <c:strRef>
              <c:f>'Renter Cost Burdened by Income'!$C$121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Income'!$C$122:$C$128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2D-4DB2-8AA5-54A4AAB71C85}"/>
            </c:ext>
          </c:extLst>
        </c:ser>
        <c:ser>
          <c:idx val="3"/>
          <c:order val="3"/>
          <c:tx>
            <c:strRef>
              <c:f>'Renter Cost Burdened by Income'!$E$121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2D-4DB2-8AA5-54A4AAB71C85}"/>
                </c:ext>
              </c:extLst>
            </c:dLbl>
            <c:dLbl>
              <c:idx val="1"/>
              <c:layout>
                <c:manualLayout>
                  <c:x val="-1.6708437761069339E-3"/>
                  <c:y val="-5.710533180606392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2D-4DB2-8AA5-54A4AAB71C85}"/>
                </c:ext>
              </c:extLst>
            </c:dLbl>
            <c:dLbl>
              <c:idx val="2"/>
              <c:layout>
                <c:manualLayout>
                  <c:x val="-1.6708437761069339E-3"/>
                  <c:y val="-5.410507492566288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2D-4DB2-8AA5-54A4AAB71C85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2D-4DB2-8AA5-54A4AAB71C85}"/>
                </c:ext>
              </c:extLst>
            </c:dLbl>
            <c:dLbl>
              <c:idx val="4"/>
              <c:layout>
                <c:manualLayout>
                  <c:x val="-5.0125313283208017E-3"/>
                  <c:y val="-0.11097100570336438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2D-4DB2-8AA5-54A4AAB71C85}"/>
                </c:ext>
              </c:extLst>
            </c:dLbl>
            <c:dLbl>
              <c:idx val="5"/>
              <c:layout>
                <c:manualLayout>
                  <c:x val="-3.3416875522138678E-3"/>
                  <c:y val="-0.1118443105637584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2D-4DB2-8AA5-54A4AAB71C85}"/>
                </c:ext>
              </c:extLst>
            </c:dLbl>
            <c:dLbl>
              <c:idx val="6"/>
              <c:layout>
                <c:manualLayout>
                  <c:x val="-3.3416875522138678E-3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2D-4DB2-8AA5-54A4AAB71C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Income'!$E$122:$E$128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2D-4DB2-8AA5-54A4AAB71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688"/>
        <c:axId val="261251080"/>
      </c:barChart>
      <c:catAx>
        <c:axId val="26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51080"/>
        <c:crosses val="autoZero"/>
        <c:auto val="1"/>
        <c:lblAlgn val="ctr"/>
        <c:lblOffset val="100"/>
        <c:noMultiLvlLbl val="0"/>
      </c:catAx>
      <c:valAx>
        <c:axId val="261251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Income'!$I$121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Income'!$I$122:$I$128</c:f>
              <c:numCache>
                <c:formatCode>0%</c:formatCode>
                <c:ptCount val="7"/>
                <c:pt idx="0">
                  <c:v>0.63638203839276675</c:v>
                </c:pt>
                <c:pt idx="1">
                  <c:v>0.71758865248226955</c:v>
                </c:pt>
                <c:pt idx="2">
                  <c:v>0.57916277490022927</c:v>
                </c:pt>
                <c:pt idx="3">
                  <c:v>0.24632009448763376</c:v>
                </c:pt>
                <c:pt idx="4">
                  <c:v>7.4788767742115389E-2</c:v>
                </c:pt>
                <c:pt idx="5">
                  <c:v>1.2688391038696538E-2</c:v>
                </c:pt>
                <c:pt idx="6">
                  <c:v>2.7950900489366898E-3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F-453B-94D7-D8BEDE09EA08}"/>
            </c:ext>
          </c:extLst>
        </c:ser>
        <c:ser>
          <c:idx val="2"/>
          <c:order val="1"/>
          <c:tx>
            <c:strRef>
              <c:f>'Renter Cost Burdened by Income'!$K$121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Income'!$K$122:$K$128</c:f>
              <c:numCache>
                <c:formatCode>0%</c:formatCode>
                <c:ptCount val="7"/>
                <c:pt idx="0">
                  <c:v>0.12678384669882933</c:v>
                </c:pt>
                <c:pt idx="1">
                  <c:v>0.1891063829787234</c:v>
                </c:pt>
                <c:pt idx="2">
                  <c:v>0.19974526619682431</c:v>
                </c:pt>
                <c:pt idx="3">
                  <c:v>0.21578789641616866</c:v>
                </c:pt>
                <c:pt idx="4">
                  <c:v>0.18128328825186135</c:v>
                </c:pt>
                <c:pt idx="5">
                  <c:v>0.10044806517311609</c:v>
                </c:pt>
                <c:pt idx="6">
                  <c:v>5.3170030121844215E-2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F-453B-94D7-D8BEDE09EA08}"/>
            </c:ext>
          </c:extLst>
        </c:ser>
        <c:ser>
          <c:idx val="1"/>
          <c:order val="2"/>
          <c:tx>
            <c:strRef>
              <c:f>'Renter Cost Burdened by Income'!$J$121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Income'!$J$122:$J$128</c:f>
              <c:numCache>
                <c:formatCode>0%</c:formatCode>
                <c:ptCount val="7"/>
                <c:pt idx="0">
                  <c:v>0.18872507675179651</c:v>
                </c:pt>
                <c:pt idx="1">
                  <c:v>4.4624113475177307E-2</c:v>
                </c:pt>
                <c:pt idx="2">
                  <c:v>0.11727944298208372</c:v>
                </c:pt>
                <c:pt idx="3">
                  <c:v>0.36330142612865124</c:v>
                </c:pt>
                <c:pt idx="4">
                  <c:v>0.40715540559382057</c:v>
                </c:pt>
                <c:pt idx="5">
                  <c:v>0.35297352342158861</c:v>
                </c:pt>
                <c:pt idx="6">
                  <c:v>0.17131459688288664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F-453B-94D7-D8BEDE09EA08}"/>
            </c:ext>
          </c:extLst>
        </c:ser>
        <c:ser>
          <c:idx val="3"/>
          <c:order val="3"/>
          <c:tx>
            <c:strRef>
              <c:f>'Renter Cost Burdened by Income'!$L$121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'Renter Cost Burdened by Income'!$H$122:$H$128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Income'!$L$122:$L$128</c:f>
              <c:numCache>
                <c:formatCode>0%</c:formatCode>
                <c:ptCount val="7"/>
                <c:pt idx="0">
                  <c:v>4.81090381566074E-2</c:v>
                </c:pt>
                <c:pt idx="1">
                  <c:v>4.8680851063829786E-2</c:v>
                </c:pt>
                <c:pt idx="2">
                  <c:v>0.1038125159208627</c:v>
                </c:pt>
                <c:pt idx="3">
                  <c:v>0.17459058296754632</c:v>
                </c:pt>
                <c:pt idx="4">
                  <c:v>0.33677253841220267</c:v>
                </c:pt>
                <c:pt idx="5">
                  <c:v>0.53389002036659883</c:v>
                </c:pt>
                <c:pt idx="6">
                  <c:v>0.77272028294633244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F-453B-94D7-D8BEDE09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2256"/>
        <c:axId val="261540672"/>
      </c:barChart>
      <c:catAx>
        <c:axId val="2612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540672"/>
        <c:crosses val="autoZero"/>
        <c:auto val="1"/>
        <c:lblAlgn val="ctr"/>
        <c:lblOffset val="100"/>
        <c:noMultiLvlLbl val="0"/>
      </c:catAx>
      <c:valAx>
        <c:axId val="261540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125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83092309539744"/>
          <c:y val="0.46907329238484363"/>
          <c:w val="0.24291967589018693"/>
          <c:h val="0.20446780492644601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Housing Cost-Burdened Breakdown by Income Group, by Number of Households</a:t>
            </a:r>
          </a:p>
          <a:p>
            <a:pPr>
              <a:defRPr b="0"/>
            </a:pPr>
            <a:r>
              <a:rPr lang="en-US" b="0"/>
              <a:t>Travis County, 2009-2013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Income'!$B$121</c:f>
              <c:strCache>
                <c:ptCount val="1"/>
                <c:pt idx="0">
                  <c:v>Cost-Burdened Renters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accent2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Income'!$B$122:$B$128</c:f>
              <c:numCache>
                <c:formatCode>#,##0</c:formatCode>
                <c:ptCount val="7"/>
                <c:pt idx="0">
                  <c:v>18863</c:v>
                </c:pt>
                <c:pt idx="1">
                  <c:v>25295</c:v>
                </c:pt>
                <c:pt idx="2">
                  <c:v>34104</c:v>
                </c:pt>
                <c:pt idx="3">
                  <c:v>13973</c:v>
                </c:pt>
                <c:pt idx="4">
                  <c:v>5364</c:v>
                </c:pt>
                <c:pt idx="5" formatCode="General">
                  <c:v>623</c:v>
                </c:pt>
                <c:pt idx="6" formatCode="General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0-478E-AFDB-D0C3E87BA1EB}"/>
            </c:ext>
          </c:extLst>
        </c:ser>
        <c:ser>
          <c:idx val="2"/>
          <c:order val="1"/>
          <c:tx>
            <c:strRef>
              <c:f>'Renter Cost Burdened by Income'!$D$121</c:f>
              <c:strCache>
                <c:ptCount val="1"/>
                <c:pt idx="0">
                  <c:v>Cost-Burdened Owners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accent1"/>
              </a:bgClr>
            </a:pattFill>
          </c:spPr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Income'!$D$122:$D$128</c:f>
              <c:numCache>
                <c:formatCode>_(* #,##0_);_(* \(#,##0\);_(* "-"??_);_(@_)</c:formatCode>
                <c:ptCount val="7"/>
                <c:pt idx="0">
                  <c:v>3758</c:v>
                </c:pt>
                <c:pt idx="1">
                  <c:v>6666</c:v>
                </c:pt>
                <c:pt idx="2">
                  <c:v>11762</c:v>
                </c:pt>
                <c:pt idx="3">
                  <c:v>12241</c:v>
                </c:pt>
                <c:pt idx="4">
                  <c:v>13002</c:v>
                </c:pt>
                <c:pt idx="5">
                  <c:v>4932</c:v>
                </c:pt>
                <c:pt idx="6">
                  <c:v>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0-478E-AFDB-D0C3E87BA1EB}"/>
            </c:ext>
          </c:extLst>
        </c:ser>
        <c:ser>
          <c:idx val="1"/>
          <c:order val="2"/>
          <c:tx>
            <c:strRef>
              <c:f>'Renter Cost Burdened by Income'!$C$121</c:f>
              <c:strCache>
                <c:ptCount val="1"/>
                <c:pt idx="0">
                  <c:v>Non-Cost-Burdened Renters</c:v>
                </c:pt>
              </c:strCache>
            </c:strRef>
          </c:tx>
          <c:invertIfNegative val="0"/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Income'!$C$122:$C$128</c:f>
              <c:numCache>
                <c:formatCode>_(* #,##0_);_(* \(#,##0\);_(* "-"??_);_(@_)</c:formatCode>
                <c:ptCount val="7"/>
                <c:pt idx="0">
                  <c:v>5594</c:v>
                </c:pt>
                <c:pt idx="1">
                  <c:v>1573</c:v>
                </c:pt>
                <c:pt idx="2">
                  <c:v>6906</c:v>
                </c:pt>
                <c:pt idx="3">
                  <c:v>20609</c:v>
                </c:pt>
                <c:pt idx="4">
                  <c:v>29202</c:v>
                </c:pt>
                <c:pt idx="5">
                  <c:v>17331</c:v>
                </c:pt>
                <c:pt idx="6">
                  <c:v>18939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0-478E-AFDB-D0C3E87BA1EB}"/>
            </c:ext>
          </c:extLst>
        </c:ser>
        <c:ser>
          <c:idx val="3"/>
          <c:order val="3"/>
          <c:tx>
            <c:strRef>
              <c:f>'Renter Cost Burdened by Income'!$E$121</c:f>
              <c:strCache>
                <c:ptCount val="1"/>
                <c:pt idx="0">
                  <c:v>Non-Cost-Burdened Owners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1.6708437761069339E-3"/>
                  <c:y val="-3.9331464884272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76% 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920-478E-AFDB-D0C3E87BA1EB}"/>
                </c:ext>
              </c:extLst>
            </c:dLbl>
            <c:dLbl>
              <c:idx val="1"/>
              <c:layout>
                <c:manualLayout>
                  <c:x val="1.6708437761069339E-3"/>
                  <c:y val="-5.148538160236285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91%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920-478E-AFDB-D0C3E87BA1EB}"/>
                </c:ext>
              </c:extLst>
            </c:dLbl>
            <c:dLbl>
              <c:idx val="2"/>
              <c:layout>
                <c:manualLayout>
                  <c:x val="1.6708437761069339E-3"/>
                  <c:y val="-4.567514962011128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78%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920-478E-AFDB-D0C3E87BA1EB}"/>
                </c:ext>
              </c:extLst>
            </c:dLbl>
            <c:dLbl>
              <c:idx val="3"/>
              <c:layout>
                <c:manualLayout>
                  <c:x val="0"/>
                  <c:y val="-7.7294228510272886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 46%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920-478E-AFDB-D0C3E87BA1EB}"/>
                </c:ext>
              </c:extLst>
            </c:dLbl>
            <c:dLbl>
              <c:idx val="4"/>
              <c:layout>
                <c:manualLayout>
                  <c:x val="2.6733500417711005E-2"/>
                  <c:y val="-9.41111550922611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26%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920-478E-AFDB-D0C3E87BA1EB}"/>
                </c:ext>
              </c:extLst>
            </c:dLbl>
            <c:dLbl>
              <c:idx val="5"/>
              <c:layout>
                <c:manualLayout>
                  <c:x val="5.0125313283208017E-3"/>
                  <c:y val="-0.10341438525820684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11%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920-478E-AFDB-D0C3E87BA1EB}"/>
                </c:ext>
              </c:extLst>
            </c:dLbl>
            <c:dLbl>
              <c:idx val="6"/>
              <c:layout>
                <c:manualLayout>
                  <c:x val="0"/>
                  <c:y val="-0.29847975921832243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6%</a:t>
                    </a:r>
                    <a:endParaRPr lang="en-US"/>
                  </a:p>
                </c:rich>
              </c:tx>
              <c:spPr/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920-478E-AFDB-D0C3E87BA1E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'Renter Cost Burdened by Income'!$A$122:$A$128</c:f>
              <c:strCache>
                <c:ptCount val="7"/>
                <c:pt idx="0">
                  <c:v>  Less than $10,000:</c:v>
                </c:pt>
                <c:pt idx="1">
                  <c:v>  $10,000 to $19,999:</c:v>
                </c:pt>
                <c:pt idx="2">
                  <c:v>  $20,000 to $34,999:</c:v>
                </c:pt>
                <c:pt idx="3">
                  <c:v>  $35,000 to $49,999:</c:v>
                </c:pt>
                <c:pt idx="4">
                  <c:v>  $50,000 to $74,999:</c:v>
                </c:pt>
                <c:pt idx="5">
                  <c:v>  $75,000 to $99,999:</c:v>
                </c:pt>
                <c:pt idx="6">
                  <c:v>  $100,000 or more:</c:v>
                </c:pt>
              </c:strCache>
            </c:strRef>
          </c:cat>
          <c:val>
            <c:numRef>
              <c:f>'Renter Cost Burdened by Income'!$E$122:$E$128</c:f>
              <c:numCache>
                <c:formatCode>_(* #,##0_);_(* \(#,##0\);_(* "-"??_);_(@_)</c:formatCode>
                <c:ptCount val="7"/>
                <c:pt idx="0">
                  <c:v>1426</c:v>
                </c:pt>
                <c:pt idx="1">
                  <c:v>1716</c:v>
                </c:pt>
                <c:pt idx="2">
                  <c:v>6113</c:v>
                </c:pt>
                <c:pt idx="3">
                  <c:v>9904</c:v>
                </c:pt>
                <c:pt idx="4">
                  <c:v>24154</c:v>
                </c:pt>
                <c:pt idx="5">
                  <c:v>26214</c:v>
                </c:pt>
                <c:pt idx="6">
                  <c:v>85425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20-478E-AFDB-D0C3E87B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250296"/>
        <c:axId val="261248728"/>
      </c:barChart>
      <c:catAx>
        <c:axId val="261250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48728"/>
        <c:crosses val="autoZero"/>
        <c:auto val="1"/>
        <c:lblAlgn val="ctr"/>
        <c:lblOffset val="100"/>
        <c:noMultiLvlLbl val="0"/>
      </c:catAx>
      <c:valAx>
        <c:axId val="261248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250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30976751080404"/>
          <c:y val="0.45087742321683477"/>
          <c:w val="0.21713729308666019"/>
          <c:h val="0.208771929824561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Travis County Renter Households, 2019-2023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'Renter Cost Burdened by Income'!$B$4</c:f>
              <c:strCache>
                <c:ptCount val="1"/>
                <c:pt idx="0">
                  <c:v>Severely Cost-Burdened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Income'!$B$5:$B$11</c:f>
              <c:numCache>
                <c:formatCode>_(* #,##0_);_(* \(#,##0\);_(* "-"??_);_(@_)</c:formatCode>
                <c:ptCount val="7"/>
                <c:pt idx="0">
                  <c:v>13412</c:v>
                </c:pt>
                <c:pt idx="1">
                  <c:v>13869</c:v>
                </c:pt>
                <c:pt idx="2">
                  <c:v>18964</c:v>
                </c:pt>
                <c:pt idx="3">
                  <c:v>8192</c:v>
                </c:pt>
                <c:pt idx="4">
                  <c:v>2881</c:v>
                </c:pt>
                <c:pt idx="5">
                  <c:v>526</c:v>
                </c:pt>
                <c:pt idx="6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5-4041-AA87-C8D698F0E847}"/>
            </c:ext>
          </c:extLst>
        </c:ser>
        <c:ser>
          <c:idx val="1"/>
          <c:order val="1"/>
          <c:tx>
            <c:strRef>
              <c:f>'Renter Cost Burdened by Income'!$C$4</c:f>
              <c:strCache>
                <c:ptCount val="1"/>
                <c:pt idx="0">
                  <c:v>Cost-Burdened</c:v>
                </c:pt>
              </c:strCache>
            </c:strRef>
          </c:tx>
          <c:spPr>
            <a:solidFill>
              <a:srgbClr val="F8A81E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Income'!$C$5:$C$11</c:f>
              <c:numCache>
                <c:formatCode>_(* #,##0_);_(* \(#,##0\);_(* "-"??_);_(@_)</c:formatCode>
                <c:ptCount val="7"/>
                <c:pt idx="0">
                  <c:v>308</c:v>
                </c:pt>
                <c:pt idx="1">
                  <c:v>1458</c:v>
                </c:pt>
                <c:pt idx="2">
                  <c:v>4659</c:v>
                </c:pt>
                <c:pt idx="3">
                  <c:v>21894</c:v>
                </c:pt>
                <c:pt idx="4">
                  <c:v>25314</c:v>
                </c:pt>
                <c:pt idx="5">
                  <c:v>7088</c:v>
                </c:pt>
                <c:pt idx="6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65-4041-AA87-C8D698F0E847}"/>
            </c:ext>
          </c:extLst>
        </c:ser>
        <c:ser>
          <c:idx val="2"/>
          <c:order val="2"/>
          <c:tx>
            <c:strRef>
              <c:f>'Renter Cost Burdened by Income'!$D$4</c:f>
              <c:strCache>
                <c:ptCount val="1"/>
                <c:pt idx="0">
                  <c:v>Not Cost-Burdened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strRef>
              <c:f>'Renter Cost Burdened by Income'!$A$5:$A$11</c:f>
              <c:strCache>
                <c:ptCount val="7"/>
                <c:pt idx="0">
                  <c:v>  Less than $10,000</c:v>
                </c:pt>
                <c:pt idx="1">
                  <c:v>  $10,000 - $19,999</c:v>
                </c:pt>
                <c:pt idx="2">
                  <c:v>  $20,000 - $34,999</c:v>
                </c:pt>
                <c:pt idx="3">
                  <c:v>  $35,000 - $49,999</c:v>
                </c:pt>
                <c:pt idx="4">
                  <c:v>  $50,000 - $74,999</c:v>
                </c:pt>
                <c:pt idx="5">
                  <c:v>  $75,000 - $99,999</c:v>
                </c:pt>
                <c:pt idx="6">
                  <c:v>  $100,000 or more</c:v>
                </c:pt>
              </c:strCache>
            </c:strRef>
          </c:cat>
          <c:val>
            <c:numRef>
              <c:f>'Renter Cost Burdened by Income'!$D$5:$D$11</c:f>
              <c:numCache>
                <c:formatCode>_(* #,##0_);_(* \(#,##0\);_(* "-"??_);_(@_)</c:formatCode>
                <c:ptCount val="7"/>
                <c:pt idx="0">
                  <c:v>5537</c:v>
                </c:pt>
                <c:pt idx="1">
                  <c:v>2237</c:v>
                </c:pt>
                <c:pt idx="2">
                  <c:v>1648</c:v>
                </c:pt>
                <c:pt idx="3">
                  <c:v>3697</c:v>
                </c:pt>
                <c:pt idx="4">
                  <c:v>21555</c:v>
                </c:pt>
                <c:pt idx="5">
                  <c:v>28066</c:v>
                </c:pt>
                <c:pt idx="6">
                  <c:v>79614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65-4041-AA87-C8D698F0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541848"/>
        <c:axId val="261542240"/>
      </c:barChart>
      <c:catAx>
        <c:axId val="26154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61542240"/>
        <c:crosses val="autoZero"/>
        <c:auto val="1"/>
        <c:lblAlgn val="ctr"/>
        <c:lblOffset val="100"/>
        <c:noMultiLvlLbl val="0"/>
      </c:catAx>
      <c:valAx>
        <c:axId val="2615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261541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19.xml"/><Relationship Id="rId5" Type="http://schemas.openxmlformats.org/officeDocument/2006/relationships/chart" Target="../charts/chart14.xml"/><Relationship Id="rId10" Type="http://schemas.openxmlformats.org/officeDocument/2006/relationships/chart" Target="../charts/chart18.xml"/><Relationship Id="rId4" Type="http://schemas.openxmlformats.org/officeDocument/2006/relationships/chart" Target="../charts/chart13.xml"/><Relationship Id="rId9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48</xdr:row>
      <xdr:rowOff>38100</xdr:rowOff>
    </xdr:from>
    <xdr:to>
      <xdr:col>6</xdr:col>
      <xdr:colOff>480060</xdr:colOff>
      <xdr:row>71</xdr:row>
      <xdr:rowOff>83820</xdr:rowOff>
    </xdr:to>
    <xdr:graphicFrame macro="">
      <xdr:nvGraphicFramePr>
        <xdr:cNvPr id="4635065" name="Chart 1">
          <a:extLst>
            <a:ext uri="{FF2B5EF4-FFF2-40B4-BE49-F238E27FC236}">
              <a16:creationId xmlns:a16="http://schemas.microsoft.com/office/drawing/2014/main" id="{00000000-0008-0000-0100-0000B9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472440</xdr:colOff>
      <xdr:row>55</xdr:row>
      <xdr:rowOff>45720</xdr:rowOff>
    </xdr:from>
    <xdr:to>
      <xdr:col>15</xdr:col>
      <xdr:colOff>449580</xdr:colOff>
      <xdr:row>70</xdr:row>
      <xdr:rowOff>30480</xdr:rowOff>
    </xdr:to>
    <xdr:graphicFrame macro="">
      <xdr:nvGraphicFramePr>
        <xdr:cNvPr id="4635066" name="Chart 6">
          <a:extLst>
            <a:ext uri="{FF2B5EF4-FFF2-40B4-BE49-F238E27FC236}">
              <a16:creationId xmlns:a16="http://schemas.microsoft.com/office/drawing/2014/main" id="{00000000-0008-0000-0100-0000BA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22860</xdr:colOff>
      <xdr:row>76</xdr:row>
      <xdr:rowOff>175260</xdr:rowOff>
    </xdr:from>
    <xdr:to>
      <xdr:col>6</xdr:col>
      <xdr:colOff>1325880</xdr:colOff>
      <xdr:row>100</xdr:row>
      <xdr:rowOff>38100</xdr:rowOff>
    </xdr:to>
    <xdr:graphicFrame macro="">
      <xdr:nvGraphicFramePr>
        <xdr:cNvPr id="4635067" name="Chart 1">
          <a:extLst>
            <a:ext uri="{FF2B5EF4-FFF2-40B4-BE49-F238E27FC236}">
              <a16:creationId xmlns:a16="http://schemas.microsoft.com/office/drawing/2014/main" id="{00000000-0008-0000-0100-0000BB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1028700</xdr:colOff>
      <xdr:row>77</xdr:row>
      <xdr:rowOff>53340</xdr:rowOff>
    </xdr:from>
    <xdr:to>
      <xdr:col>16</xdr:col>
      <xdr:colOff>556260</xdr:colOff>
      <xdr:row>100</xdr:row>
      <xdr:rowOff>99060</xdr:rowOff>
    </xdr:to>
    <xdr:graphicFrame macro="">
      <xdr:nvGraphicFramePr>
        <xdr:cNvPr id="4635068" name="Chart 1">
          <a:extLst>
            <a:ext uri="{FF2B5EF4-FFF2-40B4-BE49-F238E27FC236}">
              <a16:creationId xmlns:a16="http://schemas.microsoft.com/office/drawing/2014/main" id="{00000000-0008-0000-0100-0000BC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518160</xdr:colOff>
      <xdr:row>76</xdr:row>
      <xdr:rowOff>152400</xdr:rowOff>
    </xdr:from>
    <xdr:to>
      <xdr:col>29</xdr:col>
      <xdr:colOff>68580</xdr:colOff>
      <xdr:row>100</xdr:row>
      <xdr:rowOff>15240</xdr:rowOff>
    </xdr:to>
    <xdr:graphicFrame macro="">
      <xdr:nvGraphicFramePr>
        <xdr:cNvPr id="4635069" name="Chart 1">
          <a:extLst>
            <a:ext uri="{FF2B5EF4-FFF2-40B4-BE49-F238E27FC236}">
              <a16:creationId xmlns:a16="http://schemas.microsoft.com/office/drawing/2014/main" id="{00000000-0008-0000-0100-0000BD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739140</xdr:colOff>
      <xdr:row>133</xdr:row>
      <xdr:rowOff>121920</xdr:rowOff>
    </xdr:from>
    <xdr:to>
      <xdr:col>6</xdr:col>
      <xdr:colOff>381000</xdr:colOff>
      <xdr:row>157</xdr:row>
      <xdr:rowOff>76200</xdr:rowOff>
    </xdr:to>
    <xdr:graphicFrame macro="">
      <xdr:nvGraphicFramePr>
        <xdr:cNvPr id="4635070" name="Chart 4">
          <a:extLst>
            <a:ext uri="{FF2B5EF4-FFF2-40B4-BE49-F238E27FC236}">
              <a16:creationId xmlns:a16="http://schemas.microsoft.com/office/drawing/2014/main" id="{00000000-0008-0000-0100-0000BE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1066800</xdr:colOff>
      <xdr:row>133</xdr:row>
      <xdr:rowOff>15240</xdr:rowOff>
    </xdr:from>
    <xdr:to>
      <xdr:col>14</xdr:col>
      <xdr:colOff>480060</xdr:colOff>
      <xdr:row>157</xdr:row>
      <xdr:rowOff>60960</xdr:rowOff>
    </xdr:to>
    <xdr:graphicFrame macro="">
      <xdr:nvGraphicFramePr>
        <xdr:cNvPr id="4635071" name="Chart 5">
          <a:extLst>
            <a:ext uri="{FF2B5EF4-FFF2-40B4-BE49-F238E27FC236}">
              <a16:creationId xmlns:a16="http://schemas.microsoft.com/office/drawing/2014/main" id="{00000000-0008-0000-0100-0000BF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1356360</xdr:colOff>
      <xdr:row>164</xdr:row>
      <xdr:rowOff>76200</xdr:rowOff>
    </xdr:from>
    <xdr:to>
      <xdr:col>6</xdr:col>
      <xdr:colOff>998220</xdr:colOff>
      <xdr:row>188</xdr:row>
      <xdr:rowOff>30480</xdr:rowOff>
    </xdr:to>
    <xdr:graphicFrame macro="">
      <xdr:nvGraphicFramePr>
        <xdr:cNvPr id="4635072" name="Chart 13">
          <a:extLst>
            <a:ext uri="{FF2B5EF4-FFF2-40B4-BE49-F238E27FC236}">
              <a16:creationId xmlns:a16="http://schemas.microsoft.com/office/drawing/2014/main" id="{00000000-0008-0000-0100-0000C0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76200</xdr:colOff>
      <xdr:row>160</xdr:row>
      <xdr:rowOff>167640</xdr:rowOff>
    </xdr:from>
    <xdr:to>
      <xdr:col>17</xdr:col>
      <xdr:colOff>53340</xdr:colOff>
      <xdr:row>184</xdr:row>
      <xdr:rowOff>121920</xdr:rowOff>
    </xdr:to>
    <xdr:pic>
      <xdr:nvPicPr>
        <xdr:cNvPr id="4635073" name="Picture 2">
          <a:extLst>
            <a:ext uri="{FF2B5EF4-FFF2-40B4-BE49-F238E27FC236}">
              <a16:creationId xmlns:a16="http://schemas.microsoft.com/office/drawing/2014/main" id="{00000000-0008-0000-0100-0000C1B9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9626560"/>
          <a:ext cx="781812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759859</xdr:colOff>
      <xdr:row>1</xdr:row>
      <xdr:rowOff>14392</xdr:rowOff>
    </xdr:from>
    <xdr:to>
      <xdr:col>7</xdr:col>
      <xdr:colOff>324272</xdr:colOff>
      <xdr:row>14</xdr:row>
      <xdr:rowOff>176106</xdr:rowOff>
    </xdr:to>
    <xdr:graphicFrame macro="">
      <xdr:nvGraphicFramePr>
        <xdr:cNvPr id="4635074" name="Chart 1">
          <a:extLst>
            <a:ext uri="{FF2B5EF4-FFF2-40B4-BE49-F238E27FC236}">
              <a16:creationId xmlns:a16="http://schemas.microsoft.com/office/drawing/2014/main" id="{00000000-0008-0000-0100-0000C2B9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1494692</xdr:colOff>
      <xdr:row>2</xdr:row>
      <xdr:rowOff>29308</xdr:rowOff>
    </xdr:from>
    <xdr:to>
      <xdr:col>11</xdr:col>
      <xdr:colOff>370378</xdr:colOff>
      <xdr:row>16</xdr:row>
      <xdr:rowOff>14372</xdr:rowOff>
    </xdr:to>
    <xdr:pic>
      <xdr:nvPicPr>
        <xdr:cNvPr id="3" name="Picture 2" title="Data is ACS 5-Year, thus should not be compared year to year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68538" y="400539"/>
          <a:ext cx="4590686" cy="2603218"/>
        </a:xfrm>
        <a:prstGeom prst="rect">
          <a:avLst/>
        </a:prstGeom>
      </xdr:spPr>
    </xdr:pic>
    <xdr:clientData/>
  </xdr:twoCellAnchor>
  <xdr:twoCellAnchor>
    <xdr:from>
      <xdr:col>8</xdr:col>
      <xdr:colOff>9769</xdr:colOff>
      <xdr:row>1</xdr:row>
      <xdr:rowOff>9769</xdr:rowOff>
    </xdr:from>
    <xdr:to>
      <xdr:col>10</xdr:col>
      <xdr:colOff>1221153</xdr:colOff>
      <xdr:row>2</xdr:row>
      <xdr:rowOff>107461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195538" y="195384"/>
          <a:ext cx="3946769" cy="283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Data is ACS 5-Year, thus </a:t>
          </a:r>
          <a:r>
            <a:rPr lang="en-US" sz="1100" baseline="0"/>
            <a:t>should</a:t>
          </a:r>
          <a:r>
            <a:rPr lang="en-US" sz="1100"/>
            <a:t> not be compared year to year</a:t>
          </a:r>
        </a:p>
      </xdr:txBody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7</xdr:col>
      <xdr:colOff>894022</xdr:colOff>
      <xdr:row>34</xdr:row>
      <xdr:rowOff>184243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2BC952-B79B-3895-9D0C-5848AB7A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35393" y="4066854"/>
          <a:ext cx="3548180" cy="268856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  <cdr:relSizeAnchor xmlns:cdr="http://schemas.openxmlformats.org/drawingml/2006/chartDrawing">
    <cdr:from>
      <cdr:x>0.50378</cdr:x>
      <cdr:y>0.17597</cdr:y>
    </cdr:from>
    <cdr:to>
      <cdr:x>0.50378</cdr:x>
      <cdr:y>0.87082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5FA4259-1499-4EF0-8EAA-7C54A95C6D54}"/>
            </a:ext>
          </a:extLst>
        </cdr:cNvPr>
        <cdr:cNvCxnSpPr/>
      </cdr:nvCxnSpPr>
      <cdr:spPr>
        <a:xfrm xmlns:a="http://schemas.openxmlformats.org/drawingml/2006/main" flipV="1">
          <a:off x="3838575" y="676275"/>
          <a:ext cx="0" cy="33432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0.27847</cdr:x>
      <cdr:y>0.19257</cdr:y>
    </cdr:from>
    <cdr:to>
      <cdr:x>0.51882</cdr:x>
      <cdr:y>0.2631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24075" y="755650"/>
          <a:ext cx="1828800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Corbel" panose="020B0503020204020204" pitchFamily="34" charset="0"/>
            </a:rPr>
            <a:t>Median Household</a:t>
          </a:r>
          <a:r>
            <a:rPr lang="en-US" sz="1000" b="1" baseline="0">
              <a:latin typeface="Corbel" panose="020B0503020204020204" pitchFamily="34" charset="0"/>
            </a:rPr>
            <a:t> Income: </a:t>
          </a:r>
        </a:p>
        <a:p xmlns:a="http://schemas.openxmlformats.org/drawingml/2006/main">
          <a:r>
            <a:rPr lang="en-US" sz="1000" b="1" baseline="0">
              <a:latin typeface="Corbel" panose="020B0503020204020204" pitchFamily="34" charset="0"/>
            </a:rPr>
            <a:t>$58,025</a:t>
          </a:r>
          <a:endParaRPr lang="en-US" sz="1000" b="1">
            <a:latin typeface="Corbel" panose="020B0503020204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541020</xdr:colOff>
      <xdr:row>45</xdr:row>
      <xdr:rowOff>38100</xdr:rowOff>
    </xdr:from>
    <xdr:to>
      <xdr:col>7</xdr:col>
      <xdr:colOff>480060</xdr:colOff>
      <xdr:row>68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0B56A-5DB5-4BBB-8764-7627CF78D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472440</xdr:colOff>
      <xdr:row>54</xdr:row>
      <xdr:rowOff>45720</xdr:rowOff>
    </xdr:from>
    <xdr:to>
      <xdr:col>16</xdr:col>
      <xdr:colOff>449580</xdr:colOff>
      <xdr:row>69</xdr:row>
      <xdr:rowOff>30480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8B428445-9D16-4740-921C-99723C94E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</xdr:colOff>
      <xdr:row>73</xdr:row>
      <xdr:rowOff>175260</xdr:rowOff>
    </xdr:from>
    <xdr:to>
      <xdr:col>7</xdr:col>
      <xdr:colOff>1325880</xdr:colOff>
      <xdr:row>97</xdr:row>
      <xdr:rowOff>38100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8B80422-A195-4566-8604-FF5A246AC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1028700</xdr:colOff>
      <xdr:row>76</xdr:row>
      <xdr:rowOff>53340</xdr:rowOff>
    </xdr:from>
    <xdr:to>
      <xdr:col>17</xdr:col>
      <xdr:colOff>556260</xdr:colOff>
      <xdr:row>99</xdr:row>
      <xdr:rowOff>99060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9B54EB4-78FB-4F27-BE9B-BE84452E2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518160</xdr:colOff>
      <xdr:row>75</xdr:row>
      <xdr:rowOff>152400</xdr:rowOff>
    </xdr:from>
    <xdr:to>
      <xdr:col>30</xdr:col>
      <xdr:colOff>68580</xdr:colOff>
      <xdr:row>99</xdr:row>
      <xdr:rowOff>15240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B4F8914E-3CF1-455A-9C5C-CA0D82B99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739140</xdr:colOff>
      <xdr:row>130</xdr:row>
      <xdr:rowOff>121920</xdr:rowOff>
    </xdr:from>
    <xdr:to>
      <xdr:col>7</xdr:col>
      <xdr:colOff>381000</xdr:colOff>
      <xdr:row>154</xdr:row>
      <xdr:rowOff>76200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5CB8EA9-FE12-4C3E-AC1D-D9B919942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1066800</xdr:colOff>
      <xdr:row>132</xdr:row>
      <xdr:rowOff>15240</xdr:rowOff>
    </xdr:from>
    <xdr:to>
      <xdr:col>15</xdr:col>
      <xdr:colOff>480060</xdr:colOff>
      <xdr:row>156</xdr:row>
      <xdr:rowOff>60960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AF56EA27-C74D-40CE-9B64-026EC7327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1356360</xdr:colOff>
      <xdr:row>161</xdr:row>
      <xdr:rowOff>76200</xdr:rowOff>
    </xdr:from>
    <xdr:to>
      <xdr:col>7</xdr:col>
      <xdr:colOff>998220</xdr:colOff>
      <xdr:row>185</xdr:row>
      <xdr:rowOff>30480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61F3C8-CC51-47AE-875E-F2EF1EF8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76200</xdr:colOff>
      <xdr:row>159</xdr:row>
      <xdr:rowOff>167640</xdr:rowOff>
    </xdr:from>
    <xdr:to>
      <xdr:col>18</xdr:col>
      <xdr:colOff>53339</xdr:colOff>
      <xdr:row>183</xdr:row>
      <xdr:rowOff>121920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9F0C3F60-4CA8-4E69-8116-C642DF9A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29626560"/>
          <a:ext cx="781812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69741</xdr:colOff>
      <xdr:row>25</xdr:row>
      <xdr:rowOff>105002</xdr:rowOff>
    </xdr:from>
    <xdr:to>
      <xdr:col>11</xdr:col>
      <xdr:colOff>1088597</xdr:colOff>
      <xdr:row>40</xdr:row>
      <xdr:rowOff>21493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CB165C4D-8F63-4FB1-A092-38397DA02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634781</xdr:colOff>
      <xdr:row>11</xdr:row>
      <xdr:rowOff>0</xdr:rowOff>
    </xdr:from>
    <xdr:to>
      <xdr:col>4</xdr:col>
      <xdr:colOff>484838</xdr:colOff>
      <xdr:row>11</xdr:row>
      <xdr:rowOff>4720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1EA65A1-00B4-42EB-90D0-C2DBD5435A31}"/>
            </a:ext>
          </a:extLst>
        </xdr:cNvPr>
        <xdr:cNvSpPr txBox="1"/>
      </xdr:nvSpPr>
      <xdr:spPr>
        <a:xfrm>
          <a:off x="634781" y="2252960"/>
          <a:ext cx="3934035" cy="277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Data is ACS 5-Year, thus </a:t>
          </a:r>
          <a:r>
            <a:rPr lang="en-US" sz="1100" baseline="0"/>
            <a:t>should</a:t>
          </a:r>
          <a:r>
            <a:rPr lang="en-US" sz="1100"/>
            <a:t> not be compared year to year</a:t>
          </a:r>
        </a:p>
      </xdr:txBody>
    </xdr:sp>
    <xdr:clientData/>
  </xdr:twoCellAnchor>
  <xdr:twoCellAnchor>
    <xdr:from>
      <xdr:col>9</xdr:col>
      <xdr:colOff>29341</xdr:colOff>
      <xdr:row>10</xdr:row>
      <xdr:rowOff>92841</xdr:rowOff>
    </xdr:from>
    <xdr:to>
      <xdr:col>11</xdr:col>
      <xdr:colOff>1048198</xdr:colOff>
      <xdr:row>25</xdr:row>
      <xdr:rowOff>11472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62F8D6EB-8AD0-4D24-BD9E-565B43230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0.78522</cdr:x>
      <cdr:y>0.70792</cdr:y>
    </cdr:from>
    <cdr:to>
      <cdr:x>0.94687</cdr:x>
      <cdr:y>0.85388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72174" y="3233739"/>
          <a:ext cx="122872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en-US" sz="800">
              <a:latin typeface="Corbel" panose="020B0503020204020204" pitchFamily="34" charset="0"/>
            </a:rPr>
            <a:t>Note: Numbers represent total percent of households in income group that are cost-burdened</a:t>
          </a:r>
        </a:p>
      </cdr:txBody>
    </cdr:sp>
  </cdr:relSizeAnchor>
  <cdr:relSizeAnchor xmlns:cdr="http://schemas.openxmlformats.org/drawingml/2006/chartDrawing">
    <cdr:from>
      <cdr:x>0.50378</cdr:x>
      <cdr:y>0.17597</cdr:y>
    </cdr:from>
    <cdr:to>
      <cdr:x>0.50378</cdr:x>
      <cdr:y>0.87082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75FA4259-1499-4EF0-8EAA-7C54A95C6D54}"/>
            </a:ext>
          </a:extLst>
        </cdr:cNvPr>
        <cdr:cNvCxnSpPr/>
      </cdr:nvCxnSpPr>
      <cdr:spPr>
        <a:xfrm xmlns:a="http://schemas.openxmlformats.org/drawingml/2006/main" flipV="1">
          <a:off x="3838575" y="676275"/>
          <a:ext cx="0" cy="334327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0.27847</cdr:x>
      <cdr:y>0.19257</cdr:y>
    </cdr:from>
    <cdr:to>
      <cdr:x>0.51882</cdr:x>
      <cdr:y>0.2631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24075" y="755650"/>
          <a:ext cx="1828800" cy="33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Corbel" panose="020B0503020204020204" pitchFamily="34" charset="0"/>
            </a:rPr>
            <a:t>Median Household</a:t>
          </a:r>
          <a:r>
            <a:rPr lang="en-US" sz="1000" b="1" baseline="0">
              <a:latin typeface="Corbel" panose="020B0503020204020204" pitchFamily="34" charset="0"/>
            </a:rPr>
            <a:t> Income: </a:t>
          </a:r>
        </a:p>
        <a:p xmlns:a="http://schemas.openxmlformats.org/drawingml/2006/main">
          <a:r>
            <a:rPr lang="en-US" sz="1000" b="1" baseline="0">
              <a:latin typeface="Corbel" panose="020B0503020204020204" pitchFamily="34" charset="0"/>
            </a:rPr>
            <a:t>$58,025</a:t>
          </a:r>
          <a:endParaRPr lang="en-US" sz="1000" b="1">
            <a:latin typeface="Corbel" panose="020B0503020204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48</xdr:row>
      <xdr:rowOff>83820</xdr:rowOff>
    </xdr:from>
    <xdr:to>
      <xdr:col>7</xdr:col>
      <xdr:colOff>777240</xdr:colOff>
      <xdr:row>72</xdr:row>
      <xdr:rowOff>76200</xdr:rowOff>
    </xdr:to>
    <xdr:graphicFrame macro="">
      <xdr:nvGraphicFramePr>
        <xdr:cNvPr id="2724" name="Chart 1">
          <a:extLst>
            <a:ext uri="{FF2B5EF4-FFF2-40B4-BE49-F238E27FC236}">
              <a16:creationId xmlns:a16="http://schemas.microsoft.com/office/drawing/2014/main" id="{00000000-0008-0000-0200-0000A4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388620</xdr:colOff>
      <xdr:row>47</xdr:row>
      <xdr:rowOff>137160</xdr:rowOff>
    </xdr:from>
    <xdr:to>
      <xdr:col>17</xdr:col>
      <xdr:colOff>144780</xdr:colOff>
      <xdr:row>71</xdr:row>
      <xdr:rowOff>129540</xdr:rowOff>
    </xdr:to>
    <xdr:graphicFrame macro="">
      <xdr:nvGraphicFramePr>
        <xdr:cNvPr id="2725" name="Chart 2">
          <a:extLst>
            <a:ext uri="{FF2B5EF4-FFF2-40B4-BE49-F238E27FC236}">
              <a16:creationId xmlns:a16="http://schemas.microsoft.com/office/drawing/2014/main" id="{00000000-0008-0000-0200-0000A5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.census.gov/cedsci/table?q=B25095&amp;g=0500000US4845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zoomScale="110" zoomScaleNormal="110" workbookViewId="0">
      <selection activeCell="G21" sqref="G21"/>
    </sheetView>
  </sheetViews>
  <sheetFormatPr defaultRowHeight="15"/>
  <cols>
    <col min="2" max="2" width="18.85546875" bestFit="1" customWidth="1"/>
    <col min="3" max="3" width="22.85546875" bestFit="1" customWidth="1"/>
    <col min="4" max="4" width="14.42578125" bestFit="1" customWidth="1"/>
    <col min="5" max="5" width="18.28515625" bestFit="1" customWidth="1"/>
    <col min="8" max="9" width="9.7109375" customWidth="1"/>
  </cols>
  <sheetData>
    <row r="2" spans="2:10" ht="15.75" thickBot="1">
      <c r="B2" s="9" t="s">
        <v>44</v>
      </c>
    </row>
    <row r="3" spans="2:10" ht="15.75" thickBot="1">
      <c r="B3" s="28"/>
      <c r="C3" s="28" t="s">
        <v>42</v>
      </c>
      <c r="D3" s="28" t="s">
        <v>41</v>
      </c>
      <c r="E3" s="28" t="s">
        <v>40</v>
      </c>
      <c r="H3" s="43" t="s">
        <v>8</v>
      </c>
      <c r="I3" t="s">
        <v>78</v>
      </c>
      <c r="J3" t="s">
        <v>79</v>
      </c>
    </row>
    <row r="4" spans="2:10" ht="15.75" thickBot="1">
      <c r="B4" s="29" t="s">
        <v>0</v>
      </c>
      <c r="C4" s="37">
        <f>'Renter Cost Burdened by Income'!B5</f>
        <v>13412</v>
      </c>
      <c r="D4" s="37">
        <f>'Renter Cost Burdened by Income'!C5</f>
        <v>308</v>
      </c>
      <c r="E4" s="37">
        <f>'Renter Cost Burdened by Income'!D5</f>
        <v>5537</v>
      </c>
      <c r="G4" s="12"/>
      <c r="H4" s="12">
        <f>SUM(C4:E10)</f>
        <v>263736</v>
      </c>
      <c r="I4" s="12">
        <f>SUM(C11:D11)</f>
        <v>121382</v>
      </c>
      <c r="J4" s="44">
        <f>I4/H4</f>
        <v>0.46024054357387689</v>
      </c>
    </row>
    <row r="5" spans="2:10" ht="15.75" thickBot="1">
      <c r="B5" s="29" t="s">
        <v>1</v>
      </c>
      <c r="C5" s="37">
        <f>'Renter Cost Burdened by Income'!B6</f>
        <v>13869</v>
      </c>
      <c r="D5" s="37">
        <f>'Renter Cost Burdened by Income'!C6</f>
        <v>1458</v>
      </c>
      <c r="E5" s="37">
        <f>'Renter Cost Burdened by Income'!D6</f>
        <v>2237</v>
      </c>
    </row>
    <row r="6" spans="2:10" ht="15.75" thickBot="1">
      <c r="B6" s="29" t="s">
        <v>2</v>
      </c>
      <c r="C6" s="37">
        <f>'Renter Cost Burdened by Income'!B7</f>
        <v>18964</v>
      </c>
      <c r="D6" s="37">
        <f>'Renter Cost Burdened by Income'!C7</f>
        <v>4659</v>
      </c>
      <c r="E6" s="37">
        <f>'Renter Cost Burdened by Income'!D7</f>
        <v>1648</v>
      </c>
    </row>
    <row r="7" spans="2:10" ht="15.75" thickBot="1">
      <c r="B7" s="29" t="s">
        <v>3</v>
      </c>
      <c r="C7" s="37">
        <f>'Renter Cost Burdened by Income'!B8</f>
        <v>8192</v>
      </c>
      <c r="D7" s="37">
        <f>'Renter Cost Burdened by Income'!C8</f>
        <v>21894</v>
      </c>
      <c r="E7" s="37">
        <f>'Renter Cost Burdened by Income'!D8</f>
        <v>3697</v>
      </c>
    </row>
    <row r="8" spans="2:10" ht="15.75" thickBot="1">
      <c r="B8" s="29" t="s">
        <v>4</v>
      </c>
      <c r="C8" s="37">
        <f>'Renter Cost Burdened by Income'!B9</f>
        <v>2881</v>
      </c>
      <c r="D8" s="37">
        <f>'Renter Cost Burdened by Income'!C9</f>
        <v>25314</v>
      </c>
      <c r="E8" s="37">
        <f>'Renter Cost Burdened by Income'!D9</f>
        <v>21555</v>
      </c>
    </row>
    <row r="9" spans="2:10" ht="15.75" thickBot="1">
      <c r="B9" s="29" t="s">
        <v>5</v>
      </c>
      <c r="C9" s="37">
        <f>'Renter Cost Burdened by Income'!B10</f>
        <v>526</v>
      </c>
      <c r="D9" s="37">
        <f>'Renter Cost Burdened by Income'!C10</f>
        <v>7088</v>
      </c>
      <c r="E9" s="37">
        <f>'Renter Cost Burdened by Income'!D10</f>
        <v>28066</v>
      </c>
    </row>
    <row r="10" spans="2:10" ht="15.75" thickBot="1">
      <c r="B10" s="29" t="s">
        <v>6</v>
      </c>
      <c r="C10" s="37">
        <f>'Renter Cost Burdened by Income'!B11</f>
        <v>161</v>
      </c>
      <c r="D10" s="37">
        <f>'Renter Cost Burdened by Income'!C11</f>
        <v>2656</v>
      </c>
      <c r="E10" s="37">
        <f>'Renter Cost Burdened by Income'!D11</f>
        <v>79614</v>
      </c>
      <c r="H10" t="s">
        <v>77</v>
      </c>
    </row>
    <row r="11" spans="2:10">
      <c r="C11" s="12">
        <f>SUM(C4:C10)</f>
        <v>58005</v>
      </c>
      <c r="D11" s="12">
        <f>SUM(D4:D10)</f>
        <v>63377</v>
      </c>
      <c r="F11" s="12"/>
      <c r="H11" s="16">
        <f>C20/H4</f>
        <v>0.17534580034580036</v>
      </c>
    </row>
    <row r="12" spans="2:10">
      <c r="B12" t="s">
        <v>99</v>
      </c>
    </row>
    <row r="13" spans="2:10">
      <c r="C13" t="s">
        <v>43</v>
      </c>
    </row>
    <row r="14" spans="2:10">
      <c r="C14" t="s">
        <v>101</v>
      </c>
    </row>
    <row r="16" spans="2:10">
      <c r="C16" s="12" t="s">
        <v>67</v>
      </c>
      <c r="D16" s="12"/>
      <c r="E16" s="12" t="s">
        <v>68</v>
      </c>
      <c r="G16" s="12" t="s">
        <v>69</v>
      </c>
      <c r="I16" s="12"/>
    </row>
    <row r="17" spans="3:7">
      <c r="C17" s="12">
        <f>SUM(C4:D6)</f>
        <v>52670</v>
      </c>
      <c r="D17" s="12"/>
      <c r="E17" s="12">
        <f>SUM(C4:E6)</f>
        <v>62092</v>
      </c>
      <c r="G17" s="42">
        <f>C17/E17</f>
        <v>0.8482574244669201</v>
      </c>
    </row>
    <row r="18" spans="3:7">
      <c r="G18" s="16"/>
    </row>
    <row r="19" spans="3:7">
      <c r="C19" t="s">
        <v>70</v>
      </c>
      <c r="D19" t="s">
        <v>100</v>
      </c>
    </row>
    <row r="20" spans="3:7">
      <c r="C20" s="12">
        <f>SUM(C4:C6)</f>
        <v>46245</v>
      </c>
      <c r="D20" s="44">
        <f>D11/H4</f>
        <v>0.24030469863803197</v>
      </c>
    </row>
    <row r="22" spans="3:7">
      <c r="D22" t="s">
        <v>71</v>
      </c>
    </row>
    <row r="23" spans="3:7">
      <c r="D23" s="44">
        <f>C20/(SUM(C4:E6))</f>
        <v>0.74478193648135027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196"/>
  <sheetViews>
    <sheetView zoomScale="89" zoomScaleNormal="89" workbookViewId="0">
      <selection activeCell="D27" sqref="D27"/>
    </sheetView>
  </sheetViews>
  <sheetFormatPr defaultRowHeight="15"/>
  <cols>
    <col min="1" max="7" width="19.85546875" customWidth="1"/>
    <col min="8" max="8" width="23.5703125" customWidth="1"/>
    <col min="9" max="11" width="19.85546875" customWidth="1"/>
    <col min="12" max="17" width="9.140625" customWidth="1"/>
    <col min="18" max="18" width="20" customWidth="1"/>
    <col min="19" max="19" width="13.42578125" customWidth="1"/>
  </cols>
  <sheetData>
    <row r="3" spans="1:15" ht="15.75" thickBot="1"/>
    <row r="4" spans="1:15">
      <c r="A4" s="45" t="s">
        <v>72</v>
      </c>
      <c r="B4" s="22" t="s">
        <v>42</v>
      </c>
      <c r="C4" s="22" t="s">
        <v>41</v>
      </c>
      <c r="D4" s="23" t="s">
        <v>40</v>
      </c>
    </row>
    <row r="5" spans="1:15">
      <c r="A5" s="24" t="s">
        <v>45</v>
      </c>
      <c r="B5" s="4">
        <f>Renters!J27</f>
        <v>13412</v>
      </c>
      <c r="C5" s="4">
        <f>Renters!K27</f>
        <v>308</v>
      </c>
      <c r="D5" s="4">
        <f>Renters!L27</f>
        <v>5537</v>
      </c>
      <c r="F5" s="1"/>
    </row>
    <row r="6" spans="1:15">
      <c r="A6" s="24" t="s">
        <v>46</v>
      </c>
      <c r="B6" s="4">
        <f>Renters!J28</f>
        <v>13869</v>
      </c>
      <c r="C6" s="4">
        <f>Renters!K28</f>
        <v>1458</v>
      </c>
      <c r="D6" s="4">
        <f>Renters!L28</f>
        <v>2237</v>
      </c>
      <c r="F6" s="1"/>
      <c r="H6" s="26"/>
      <c r="K6" s="27"/>
      <c r="M6" s="1"/>
      <c r="O6" s="26"/>
    </row>
    <row r="7" spans="1:15">
      <c r="A7" s="24" t="s">
        <v>47</v>
      </c>
      <c r="B7" s="4">
        <f>Renters!J29</f>
        <v>18964</v>
      </c>
      <c r="C7" s="4">
        <f>Renters!K29</f>
        <v>4659</v>
      </c>
      <c r="D7" s="4">
        <f>Renters!L29</f>
        <v>1648</v>
      </c>
      <c r="F7" s="1"/>
      <c r="H7" s="26"/>
    </row>
    <row r="8" spans="1:15">
      <c r="A8" s="24" t="s">
        <v>48</v>
      </c>
      <c r="B8" s="4">
        <f>Renters!J30</f>
        <v>8192</v>
      </c>
      <c r="C8" s="4">
        <f>Renters!K30</f>
        <v>21894</v>
      </c>
      <c r="D8" s="4">
        <f>Renters!L30</f>
        <v>3697</v>
      </c>
      <c r="F8" s="1"/>
      <c r="H8" s="26"/>
    </row>
    <row r="9" spans="1:15">
      <c r="A9" s="24" t="s">
        <v>49</v>
      </c>
      <c r="B9" s="4">
        <f>Renters!J31</f>
        <v>2881</v>
      </c>
      <c r="C9" s="4">
        <f>Renters!K31</f>
        <v>25314</v>
      </c>
      <c r="D9" s="4">
        <f>Renters!L31</f>
        <v>21555</v>
      </c>
      <c r="F9" s="1"/>
      <c r="H9" s="26"/>
    </row>
    <row r="10" spans="1:15">
      <c r="A10" s="24" t="s">
        <v>50</v>
      </c>
      <c r="B10" s="4">
        <f>Renters!J32</f>
        <v>526</v>
      </c>
      <c r="C10" s="4">
        <f>Renters!K32</f>
        <v>7088</v>
      </c>
      <c r="D10" s="4">
        <f>Renters!L32</f>
        <v>28066</v>
      </c>
      <c r="F10" s="1"/>
      <c r="H10" s="26"/>
    </row>
    <row r="11" spans="1:15" ht="15.75" thickBot="1">
      <c r="A11" s="25" t="s">
        <v>51</v>
      </c>
      <c r="B11" s="4">
        <f>Renters!J33</f>
        <v>161</v>
      </c>
      <c r="C11" s="4">
        <f>Renters!K33</f>
        <v>2656</v>
      </c>
      <c r="D11" s="4">
        <f>Renters!L33</f>
        <v>79614</v>
      </c>
      <c r="F11" s="1"/>
      <c r="H11" s="26"/>
    </row>
    <row r="13" spans="1:15">
      <c r="C13" s="26"/>
      <c r="D13" s="26"/>
    </row>
    <row r="16" spans="1:15">
      <c r="A16" t="s">
        <v>16</v>
      </c>
    </row>
    <row r="17" spans="1:12">
      <c r="B17" t="s">
        <v>17</v>
      </c>
      <c r="C17" t="s">
        <v>18</v>
      </c>
    </row>
    <row r="18" spans="1:12">
      <c r="A18" t="s">
        <v>96</v>
      </c>
      <c r="K18" s="13"/>
    </row>
    <row r="19" spans="1:12">
      <c r="K19" s="13"/>
      <c r="L19" s="13"/>
    </row>
    <row r="39" spans="18:20">
      <c r="S39" t="s">
        <v>8</v>
      </c>
      <c r="T39" t="s">
        <v>14</v>
      </c>
    </row>
    <row r="40" spans="18:20">
      <c r="R40" t="s">
        <v>0</v>
      </c>
      <c r="S40" s="14">
        <v>24457</v>
      </c>
      <c r="T40" s="12">
        <v>22621</v>
      </c>
    </row>
    <row r="41" spans="18:20">
      <c r="R41" t="s">
        <v>1</v>
      </c>
      <c r="S41" s="14">
        <v>26868</v>
      </c>
      <c r="T41" s="12">
        <v>31961</v>
      </c>
    </row>
    <row r="42" spans="18:20">
      <c r="R42" t="s">
        <v>2</v>
      </c>
      <c r="S42" s="14">
        <v>41010</v>
      </c>
      <c r="T42" s="12">
        <v>45866</v>
      </c>
    </row>
    <row r="43" spans="18:20">
      <c r="R43" t="s">
        <v>3</v>
      </c>
      <c r="S43" s="14">
        <v>34582</v>
      </c>
      <c r="T43" s="12">
        <v>26214</v>
      </c>
    </row>
    <row r="44" spans="18:20">
      <c r="R44" t="s">
        <v>4</v>
      </c>
      <c r="S44" s="14">
        <v>34566</v>
      </c>
      <c r="T44" s="12">
        <v>18366</v>
      </c>
    </row>
    <row r="45" spans="18:20">
      <c r="R45" t="s">
        <v>5</v>
      </c>
      <c r="S45" s="14">
        <v>17954</v>
      </c>
      <c r="T45" s="12">
        <v>5555</v>
      </c>
    </row>
    <row r="46" spans="18:20">
      <c r="R46" t="s">
        <v>6</v>
      </c>
      <c r="S46" s="14">
        <v>19248</v>
      </c>
      <c r="T46" s="12">
        <v>6187</v>
      </c>
    </row>
    <row r="53" spans="8:8">
      <c r="H53" t="s">
        <v>25</v>
      </c>
    </row>
    <row r="54" spans="8:8">
      <c r="H54" t="e">
        <f>CORREL(#REF!,#REF!)</f>
        <v>#REF!</v>
      </c>
    </row>
    <row r="111" spans="1:11">
      <c r="B111" s="3" t="s">
        <v>7</v>
      </c>
      <c r="C111" s="3" t="s">
        <v>8</v>
      </c>
      <c r="D111" s="3" t="s">
        <v>9</v>
      </c>
      <c r="E111" s="3" t="s">
        <v>10</v>
      </c>
      <c r="F111" s="3" t="s">
        <v>26</v>
      </c>
      <c r="G111" s="3" t="s">
        <v>27</v>
      </c>
      <c r="I111" s="3" t="s">
        <v>13</v>
      </c>
      <c r="J111" s="3" t="s">
        <v>15</v>
      </c>
      <c r="K111" s="3" t="s">
        <v>14</v>
      </c>
    </row>
    <row r="112" spans="1:11">
      <c r="A112" s="2" t="s">
        <v>0</v>
      </c>
      <c r="B112" s="4">
        <v>5184</v>
      </c>
      <c r="C112" s="4">
        <v>24457</v>
      </c>
      <c r="D112" s="6">
        <v>18863</v>
      </c>
      <c r="E112" s="4">
        <v>3758</v>
      </c>
      <c r="F112" s="11">
        <f>C112-D112</f>
        <v>5594</v>
      </c>
      <c r="G112" s="11">
        <f t="shared" ref="G112:G118" si="0">B112-E112</f>
        <v>1426</v>
      </c>
      <c r="I112" s="4">
        <v>29641</v>
      </c>
      <c r="J112" s="5">
        <v>0.76316588509159611</v>
      </c>
      <c r="K112" s="4">
        <v>22621</v>
      </c>
    </row>
    <row r="113" spans="1:12">
      <c r="A113" s="2" t="s">
        <v>1</v>
      </c>
      <c r="B113" s="4">
        <v>8382</v>
      </c>
      <c r="C113" s="4">
        <v>26868</v>
      </c>
      <c r="D113" s="6">
        <v>25295</v>
      </c>
      <c r="E113" s="4">
        <v>6666</v>
      </c>
      <c r="F113" s="11">
        <f t="shared" ref="F113:F118" si="1">C113-D113</f>
        <v>1573</v>
      </c>
      <c r="G113" s="11">
        <f t="shared" si="0"/>
        <v>1716</v>
      </c>
      <c r="I113" s="4">
        <v>35250</v>
      </c>
      <c r="J113" s="5">
        <v>0.90669503546099295</v>
      </c>
      <c r="K113" s="4">
        <v>31961</v>
      </c>
    </row>
    <row r="114" spans="1:12">
      <c r="A114" s="2" t="s">
        <v>2</v>
      </c>
      <c r="B114" s="4">
        <v>17875</v>
      </c>
      <c r="C114" s="4">
        <v>41010</v>
      </c>
      <c r="D114" s="6">
        <v>34104</v>
      </c>
      <c r="E114" s="4">
        <v>11762</v>
      </c>
      <c r="F114" s="11">
        <f t="shared" si="1"/>
        <v>6906</v>
      </c>
      <c r="G114" s="11">
        <f t="shared" si="0"/>
        <v>6113</v>
      </c>
      <c r="I114" s="4">
        <v>58885</v>
      </c>
      <c r="J114" s="5">
        <v>0.77890804109705358</v>
      </c>
      <c r="K114" s="4">
        <v>45866</v>
      </c>
    </row>
    <row r="115" spans="1:12">
      <c r="A115" s="2" t="s">
        <v>3</v>
      </c>
      <c r="B115" s="4">
        <v>22145</v>
      </c>
      <c r="C115" s="4">
        <v>34582</v>
      </c>
      <c r="D115" s="6">
        <v>13973</v>
      </c>
      <c r="E115" s="4">
        <v>12241</v>
      </c>
      <c r="F115" s="11">
        <f t="shared" si="1"/>
        <v>20609</v>
      </c>
      <c r="G115" s="11">
        <f t="shared" si="0"/>
        <v>9904</v>
      </c>
      <c r="I115" s="4">
        <v>56727</v>
      </c>
      <c r="J115" s="5">
        <v>0.46210799090380245</v>
      </c>
      <c r="K115" s="4">
        <v>26214</v>
      </c>
    </row>
    <row r="116" spans="1:12">
      <c r="A116" s="2" t="s">
        <v>4</v>
      </c>
      <c r="B116" s="4">
        <v>37156</v>
      </c>
      <c r="C116" s="4">
        <v>34566</v>
      </c>
      <c r="D116" s="6">
        <v>5364</v>
      </c>
      <c r="E116" s="4">
        <v>13002</v>
      </c>
      <c r="F116" s="11">
        <f t="shared" si="1"/>
        <v>29202</v>
      </c>
      <c r="G116" s="11">
        <f t="shared" si="0"/>
        <v>24154</v>
      </c>
      <c r="I116" s="4">
        <v>71722</v>
      </c>
      <c r="J116" s="5">
        <v>0.25607205599397675</v>
      </c>
      <c r="K116" s="4">
        <v>18366</v>
      </c>
    </row>
    <row r="117" spans="1:12">
      <c r="A117" s="2" t="s">
        <v>5</v>
      </c>
      <c r="B117" s="4">
        <v>31146</v>
      </c>
      <c r="C117" s="4">
        <v>17954</v>
      </c>
      <c r="D117" s="7">
        <v>623</v>
      </c>
      <c r="E117" s="4">
        <v>4932</v>
      </c>
      <c r="F117" s="11">
        <f t="shared" si="1"/>
        <v>17331</v>
      </c>
      <c r="G117" s="11">
        <f t="shared" si="0"/>
        <v>26214</v>
      </c>
      <c r="I117" s="4">
        <v>49100</v>
      </c>
      <c r="J117" s="5">
        <v>0.11313645621181263</v>
      </c>
      <c r="K117" s="4">
        <v>5555</v>
      </c>
    </row>
    <row r="118" spans="1:12">
      <c r="A118" s="2" t="s">
        <v>6</v>
      </c>
      <c r="B118" s="4">
        <v>91303</v>
      </c>
      <c r="C118" s="4">
        <v>19248</v>
      </c>
      <c r="D118" s="7">
        <v>309</v>
      </c>
      <c r="E118" s="4">
        <v>5878</v>
      </c>
      <c r="F118" s="11">
        <f t="shared" si="1"/>
        <v>18939</v>
      </c>
      <c r="G118" s="11">
        <f t="shared" si="0"/>
        <v>85425</v>
      </c>
      <c r="I118" s="4">
        <v>110551</v>
      </c>
      <c r="J118" s="5">
        <v>5.5965120170780903E-2</v>
      </c>
      <c r="K118" s="4">
        <v>6187</v>
      </c>
    </row>
    <row r="121" spans="1:12">
      <c r="B121" s="3" t="s">
        <v>28</v>
      </c>
      <c r="C121" s="3" t="s">
        <v>29</v>
      </c>
      <c r="D121" s="3" t="s">
        <v>30</v>
      </c>
      <c r="E121" s="3" t="s">
        <v>31</v>
      </c>
      <c r="I121" s="3" t="s">
        <v>28</v>
      </c>
      <c r="J121" s="3" t="s">
        <v>29</v>
      </c>
      <c r="K121" s="3" t="s">
        <v>30</v>
      </c>
      <c r="L121" s="3" t="s">
        <v>31</v>
      </c>
    </row>
    <row r="122" spans="1:12">
      <c r="A122" s="2" t="s">
        <v>0</v>
      </c>
      <c r="B122" s="6">
        <v>18863</v>
      </c>
      <c r="C122" s="11">
        <v>5594</v>
      </c>
      <c r="D122" s="4">
        <v>3758</v>
      </c>
      <c r="E122" s="11">
        <v>1426</v>
      </c>
      <c r="H122" s="2" t="s">
        <v>0</v>
      </c>
      <c r="I122" s="15">
        <f>B122/$I$112</f>
        <v>0.63638203839276675</v>
      </c>
      <c r="J122" s="15">
        <f>C122/$I$112</f>
        <v>0.18872507675179651</v>
      </c>
      <c r="K122" s="15">
        <f>D122/$I$112</f>
        <v>0.12678384669882933</v>
      </c>
      <c r="L122" s="15">
        <f>E122/$I$112</f>
        <v>4.81090381566074E-2</v>
      </c>
    </row>
    <row r="123" spans="1:12">
      <c r="A123" s="2" t="s">
        <v>1</v>
      </c>
      <c r="B123" s="6">
        <v>25295</v>
      </c>
      <c r="C123" s="11">
        <v>1573</v>
      </c>
      <c r="D123" s="4">
        <v>6666</v>
      </c>
      <c r="E123" s="11">
        <v>1716</v>
      </c>
      <c r="H123" s="2" t="s">
        <v>1</v>
      </c>
      <c r="I123" s="15">
        <f>B123/$I$113</f>
        <v>0.71758865248226955</v>
      </c>
      <c r="J123" s="15">
        <f>C123/$I$113</f>
        <v>4.4624113475177307E-2</v>
      </c>
      <c r="K123" s="15">
        <f>D123/$I$113</f>
        <v>0.1891063829787234</v>
      </c>
      <c r="L123" s="15">
        <f>E123/$I$113</f>
        <v>4.8680851063829786E-2</v>
      </c>
    </row>
    <row r="124" spans="1:12">
      <c r="A124" s="2" t="s">
        <v>2</v>
      </c>
      <c r="B124" s="6">
        <v>34104</v>
      </c>
      <c r="C124" s="11">
        <v>6906</v>
      </c>
      <c r="D124" s="4">
        <v>11762</v>
      </c>
      <c r="E124" s="11">
        <v>6113</v>
      </c>
      <c r="H124" s="2" t="s">
        <v>2</v>
      </c>
      <c r="I124" s="15">
        <f>B124/$I$114</f>
        <v>0.57916277490022927</v>
      </c>
      <c r="J124" s="15">
        <f>C124/$I$114</f>
        <v>0.11727944298208372</v>
      </c>
      <c r="K124" s="15">
        <f>D124/$I$114</f>
        <v>0.19974526619682431</v>
      </c>
      <c r="L124" s="15">
        <f>E124/$I$114</f>
        <v>0.1038125159208627</v>
      </c>
    </row>
    <row r="125" spans="1:12">
      <c r="A125" s="2" t="s">
        <v>3</v>
      </c>
      <c r="B125" s="6">
        <v>13973</v>
      </c>
      <c r="C125" s="11">
        <v>20609</v>
      </c>
      <c r="D125" s="4">
        <v>12241</v>
      </c>
      <c r="E125" s="11">
        <v>9904</v>
      </c>
      <c r="H125" s="2" t="s">
        <v>3</v>
      </c>
      <c r="I125" s="15">
        <f>B125/$I$115</f>
        <v>0.24632009448763376</v>
      </c>
      <c r="J125" s="15">
        <f>C125/$I$115</f>
        <v>0.36330142612865124</v>
      </c>
      <c r="K125" s="15">
        <f>D125/$I$115</f>
        <v>0.21578789641616866</v>
      </c>
      <c r="L125" s="15">
        <f>E125/$I$115</f>
        <v>0.17459058296754632</v>
      </c>
    </row>
    <row r="126" spans="1:12">
      <c r="A126" s="2" t="s">
        <v>4</v>
      </c>
      <c r="B126" s="6">
        <v>5364</v>
      </c>
      <c r="C126" s="11">
        <v>29202</v>
      </c>
      <c r="D126" s="4">
        <v>13002</v>
      </c>
      <c r="E126" s="11">
        <v>24154</v>
      </c>
      <c r="H126" s="2" t="s">
        <v>4</v>
      </c>
      <c r="I126" s="15">
        <f>B126/$I$116</f>
        <v>7.4788767742115389E-2</v>
      </c>
      <c r="J126" s="15">
        <f>C126/$I$116</f>
        <v>0.40715540559382057</v>
      </c>
      <c r="K126" s="15">
        <f>D126/$I$116</f>
        <v>0.18128328825186135</v>
      </c>
      <c r="L126" s="15">
        <f>E126/$I$116</f>
        <v>0.33677253841220267</v>
      </c>
    </row>
    <row r="127" spans="1:12">
      <c r="A127" s="2" t="s">
        <v>5</v>
      </c>
      <c r="B127" s="7">
        <v>623</v>
      </c>
      <c r="C127" s="11">
        <v>17331</v>
      </c>
      <c r="D127" s="4">
        <v>4932</v>
      </c>
      <c r="E127" s="11">
        <v>26214</v>
      </c>
      <c r="H127" s="2" t="s">
        <v>5</v>
      </c>
      <c r="I127" s="15">
        <f>B127/$I$117</f>
        <v>1.2688391038696538E-2</v>
      </c>
      <c r="J127" s="15">
        <f>C127/$I$117</f>
        <v>0.35297352342158861</v>
      </c>
      <c r="K127" s="15">
        <f>D127/$I$117</f>
        <v>0.10044806517311609</v>
      </c>
      <c r="L127" s="15">
        <f>E127/$I$117</f>
        <v>0.53389002036659883</v>
      </c>
    </row>
    <row r="128" spans="1:12">
      <c r="A128" s="2" t="s">
        <v>6</v>
      </c>
      <c r="B128" s="7">
        <v>309</v>
      </c>
      <c r="C128" s="11">
        <v>18939</v>
      </c>
      <c r="D128" s="4">
        <v>5878</v>
      </c>
      <c r="E128" s="11">
        <v>85425</v>
      </c>
      <c r="H128" s="2" t="s">
        <v>6</v>
      </c>
      <c r="I128" s="15">
        <f>B128/$I$118</f>
        <v>2.7950900489366898E-3</v>
      </c>
      <c r="J128" s="15">
        <f>C128/$I$118</f>
        <v>0.17131459688288664</v>
      </c>
      <c r="K128" s="15">
        <f>D128/$I$118</f>
        <v>5.3170030121844215E-2</v>
      </c>
      <c r="L128" s="15">
        <f>E128/$I$118</f>
        <v>0.77272028294633244</v>
      </c>
    </row>
    <row r="130" spans="1:10">
      <c r="J130">
        <f>D128/B118</f>
        <v>6.4379045595434975E-2</v>
      </c>
    </row>
    <row r="131" spans="1:10">
      <c r="J131" s="19">
        <f>B128/C118</f>
        <v>1.605361596009975E-2</v>
      </c>
    </row>
    <row r="132" spans="1:10" ht="30">
      <c r="A132" s="17" t="s">
        <v>32</v>
      </c>
      <c r="B132" s="16" t="e">
        <f>(SUM(#REF!))/(SUM(#REF!))</f>
        <v>#REF!</v>
      </c>
    </row>
    <row r="161" spans="2:4">
      <c r="B161" t="s">
        <v>33</v>
      </c>
      <c r="D161" s="18">
        <v>58025</v>
      </c>
    </row>
    <row r="162" spans="2:4">
      <c r="B162" t="s">
        <v>34</v>
      </c>
    </row>
    <row r="191" spans="2:2">
      <c r="B191" t="s">
        <v>35</v>
      </c>
    </row>
    <row r="192" spans="2:2">
      <c r="B192" s="12">
        <f>SUM(K112:K115)</f>
        <v>126662</v>
      </c>
    </row>
    <row r="193" spans="2:2">
      <c r="B193" s="13">
        <f>B192/(SUM(I112:I115))</f>
        <v>0.70171686897170682</v>
      </c>
    </row>
    <row r="194" spans="2:2">
      <c r="B194" t="s">
        <v>37</v>
      </c>
    </row>
    <row r="195" spans="2:2">
      <c r="B195" s="13">
        <f>B192/(SUM(K112:K118))</f>
        <v>0.80794794922497926</v>
      </c>
    </row>
    <row r="196" spans="2:2">
      <c r="B196" t="s">
        <v>36</v>
      </c>
    </row>
  </sheetData>
  <pageMargins left="0.7" right="0.7" top="0.75" bottom="0.75" header="0.3" footer="0.3"/>
  <pageSetup orientation="portrait" r:id="rId1"/>
  <ignoredErrors>
    <ignoredError sqref="B192:B19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248C-F4B5-4110-A3C3-95FD2C5EA065}">
  <dimension ref="B2:U193"/>
  <sheetViews>
    <sheetView tabSelected="1" topLeftCell="B6" zoomScale="120" zoomScaleNormal="120" workbookViewId="0">
      <selection activeCell="G17" sqref="G17"/>
    </sheetView>
  </sheetViews>
  <sheetFormatPr defaultRowHeight="15"/>
  <cols>
    <col min="2" max="8" width="19.85546875" customWidth="1"/>
    <col min="9" max="9" width="23.5703125" customWidth="1"/>
    <col min="10" max="12" width="19.85546875" customWidth="1"/>
    <col min="13" max="18" width="9.140625" customWidth="1"/>
    <col min="19" max="19" width="20" customWidth="1"/>
    <col min="20" max="20" width="13.42578125" customWidth="1"/>
  </cols>
  <sheetData>
    <row r="2" spans="2:16" ht="15.75" thickBot="1"/>
    <row r="3" spans="2:16">
      <c r="B3" s="45" t="s">
        <v>98</v>
      </c>
      <c r="C3" s="22" t="s">
        <v>42</v>
      </c>
      <c r="D3" s="22" t="s">
        <v>41</v>
      </c>
      <c r="E3" s="23" t="s">
        <v>40</v>
      </c>
      <c r="H3" t="s">
        <v>7</v>
      </c>
      <c r="I3" t="s">
        <v>78</v>
      </c>
      <c r="J3" t="s">
        <v>79</v>
      </c>
    </row>
    <row r="4" spans="2:16">
      <c r="B4" s="2" t="s">
        <v>0</v>
      </c>
      <c r="C4" s="4">
        <f>Owners!J32</f>
        <v>5204</v>
      </c>
      <c r="D4" s="4">
        <f>Owners!K32</f>
        <v>94</v>
      </c>
      <c r="E4" s="4">
        <f>Owners!L32</f>
        <v>2158</v>
      </c>
      <c r="G4" s="1"/>
      <c r="H4" s="12">
        <f>SUM(C4:E10)</f>
        <v>297755</v>
      </c>
      <c r="I4">
        <f>SUM(C11:D11)</f>
        <v>71150</v>
      </c>
      <c r="J4" s="44">
        <f>I4/H4</f>
        <v>0.23895484542660914</v>
      </c>
    </row>
    <row r="5" spans="2:16">
      <c r="B5" s="2" t="s">
        <v>1</v>
      </c>
      <c r="C5" s="4">
        <f>Owners!J33</f>
        <v>4649</v>
      </c>
      <c r="D5" s="4">
        <f>Owners!K33</f>
        <v>893</v>
      </c>
      <c r="E5" s="4">
        <f>Owners!L33</f>
        <v>700</v>
      </c>
      <c r="G5" s="1"/>
      <c r="I5" s="26"/>
      <c r="L5" s="27"/>
      <c r="N5" s="1"/>
      <c r="P5" s="26"/>
    </row>
    <row r="6" spans="2:16">
      <c r="B6" s="2" t="s">
        <v>2</v>
      </c>
      <c r="C6" s="4">
        <f>Owners!J34</f>
        <v>5736</v>
      </c>
      <c r="D6" s="4">
        <f>Owners!K34</f>
        <v>3740</v>
      </c>
      <c r="E6" s="4">
        <f>Owners!L34</f>
        <v>3181</v>
      </c>
      <c r="G6" s="1"/>
      <c r="I6" s="26"/>
    </row>
    <row r="7" spans="2:16">
      <c r="B7" s="2" t="s">
        <v>3</v>
      </c>
      <c r="C7" s="4">
        <f>Owners!J35</f>
        <v>5051</v>
      </c>
      <c r="D7" s="4">
        <f>Owners!K35</f>
        <v>4437</v>
      </c>
      <c r="E7" s="4">
        <f>Owners!L35</f>
        <v>5455</v>
      </c>
      <c r="G7" s="1"/>
      <c r="I7" s="26"/>
    </row>
    <row r="8" spans="2:16">
      <c r="B8" s="2" t="s">
        <v>4</v>
      </c>
      <c r="C8" s="4">
        <f>Owners!J36</f>
        <v>4509</v>
      </c>
      <c r="D8" s="4">
        <f>Owners!K36</f>
        <v>10983</v>
      </c>
      <c r="E8" s="4">
        <f>Owners!L36</f>
        <v>16413</v>
      </c>
      <c r="G8" s="1"/>
      <c r="I8" s="26"/>
    </row>
    <row r="9" spans="2:16">
      <c r="B9" s="2" t="s">
        <v>5</v>
      </c>
      <c r="C9" s="4">
        <f>Owners!J37</f>
        <v>1935</v>
      </c>
      <c r="D9" s="4">
        <f>Owners!K37</f>
        <v>7956</v>
      </c>
      <c r="E9" s="4">
        <f>Owners!L37</f>
        <v>23201</v>
      </c>
      <c r="F9" s="49">
        <f>SUM(E4:E9)</f>
        <v>51108</v>
      </c>
      <c r="G9" s="1"/>
      <c r="I9" s="26"/>
    </row>
    <row r="10" spans="2:16">
      <c r="B10" s="2" t="s">
        <v>6</v>
      </c>
      <c r="C10" s="4">
        <f>Owners!J38</f>
        <v>1869</v>
      </c>
      <c r="D10" s="4">
        <f>Owners!K38</f>
        <v>14094</v>
      </c>
      <c r="E10" s="4">
        <f>Owners!L38</f>
        <v>175497</v>
      </c>
      <c r="G10" s="1"/>
      <c r="H10" t="s">
        <v>77</v>
      </c>
      <c r="I10" s="26"/>
    </row>
    <row r="11" spans="2:16">
      <c r="B11" s="2"/>
      <c r="C11">
        <f>SUM(C4:C10)</f>
        <v>28953</v>
      </c>
      <c r="D11">
        <f>SUM(D4:D10)</f>
        <v>42197</v>
      </c>
      <c r="H11" s="53">
        <f>C20/H4</f>
        <v>5.235512417927491E-2</v>
      </c>
    </row>
    <row r="13" spans="2:16">
      <c r="B13" t="s">
        <v>16</v>
      </c>
    </row>
    <row r="14" spans="2:16">
      <c r="B14" s="52" t="s">
        <v>97</v>
      </c>
      <c r="C14" t="s">
        <v>94</v>
      </c>
      <c r="D14" t="s">
        <v>95</v>
      </c>
    </row>
    <row r="16" spans="2:16">
      <c r="C16" t="s">
        <v>67</v>
      </c>
      <c r="E16" t="s">
        <v>68</v>
      </c>
      <c r="G16" t="s">
        <v>69</v>
      </c>
    </row>
    <row r="17" spans="3:13">
      <c r="C17">
        <f>SUM(C4:D6)</f>
        <v>20316</v>
      </c>
      <c r="E17">
        <f>SUM(C4:E6)</f>
        <v>26355</v>
      </c>
      <c r="G17" s="54">
        <f>C17/E17</f>
        <v>0.77085941946499714</v>
      </c>
      <c r="L17" s="13"/>
    </row>
    <row r="18" spans="3:13">
      <c r="L18" s="13"/>
      <c r="M18" s="13"/>
    </row>
    <row r="19" spans="3:13">
      <c r="C19" t="s">
        <v>70</v>
      </c>
      <c r="D19" t="s">
        <v>102</v>
      </c>
    </row>
    <row r="20" spans="3:13">
      <c r="C20">
        <f>SUM(C4:C6)</f>
        <v>15589</v>
      </c>
      <c r="D20" s="44">
        <f>D11/H4</f>
        <v>0.14171718359053584</v>
      </c>
    </row>
    <row r="22" spans="3:13">
      <c r="D22" t="s">
        <v>71</v>
      </c>
    </row>
    <row r="23" spans="3:13">
      <c r="D23" s="54">
        <f>C20/(SUM(C4:E6))</f>
        <v>0.59150066401062418</v>
      </c>
    </row>
    <row r="26" spans="3:13">
      <c r="C26" t="s">
        <v>103</v>
      </c>
      <c r="E26" t="s">
        <v>106</v>
      </c>
      <c r="G26" t="s">
        <v>107</v>
      </c>
    </row>
    <row r="27" spans="3:13">
      <c r="C27" s="12">
        <f>SUM(C8:D8)</f>
        <v>15492</v>
      </c>
      <c r="E27" s="12">
        <f>SUM(C8:E8)</f>
        <v>31905</v>
      </c>
      <c r="G27" s="54">
        <f>C27/E27</f>
        <v>0.48556652562294311</v>
      </c>
    </row>
    <row r="29" spans="3:13">
      <c r="C29" t="s">
        <v>105</v>
      </c>
      <c r="D29" t="s">
        <v>104</v>
      </c>
    </row>
    <row r="30" spans="3:13">
      <c r="C30" s="12">
        <f>SUM(C8)</f>
        <v>4509</v>
      </c>
      <c r="D30" s="44">
        <f>C11/H4</f>
        <v>9.7237661836073283E-2</v>
      </c>
    </row>
    <row r="32" spans="3:13">
      <c r="D32" t="s">
        <v>108</v>
      </c>
    </row>
    <row r="33" spans="4:21">
      <c r="D33" s="54">
        <f>C30/(SUM(C8:E8))</f>
        <v>0.14132581100141045</v>
      </c>
    </row>
    <row r="38" spans="4:21">
      <c r="T38" t="s">
        <v>8</v>
      </c>
      <c r="U38" t="s">
        <v>14</v>
      </c>
    </row>
    <row r="39" spans="4:21">
      <c r="S39" t="s">
        <v>0</v>
      </c>
      <c r="T39" s="14">
        <v>24457</v>
      </c>
      <c r="U39" s="12">
        <v>22621</v>
      </c>
    </row>
    <row r="40" spans="4:21">
      <c r="S40" t="s">
        <v>1</v>
      </c>
      <c r="T40" s="14">
        <v>26868</v>
      </c>
      <c r="U40" s="12">
        <v>31961</v>
      </c>
    </row>
    <row r="41" spans="4:21">
      <c r="S41" t="s">
        <v>2</v>
      </c>
      <c r="T41" s="14">
        <v>41010</v>
      </c>
      <c r="U41" s="12">
        <v>45866</v>
      </c>
    </row>
    <row r="42" spans="4:21">
      <c r="S42" t="s">
        <v>3</v>
      </c>
      <c r="T42" s="14">
        <v>34582</v>
      </c>
      <c r="U42" s="12">
        <v>26214</v>
      </c>
    </row>
    <row r="43" spans="4:21">
      <c r="S43" t="s">
        <v>4</v>
      </c>
      <c r="T43" s="14">
        <v>34566</v>
      </c>
      <c r="U43" s="12">
        <v>18366</v>
      </c>
    </row>
    <row r="44" spans="4:21">
      <c r="S44" t="s">
        <v>5</v>
      </c>
      <c r="T44" s="14">
        <v>17954</v>
      </c>
      <c r="U44" s="12">
        <v>5555</v>
      </c>
    </row>
    <row r="45" spans="4:21">
      <c r="S45" t="s">
        <v>6</v>
      </c>
      <c r="T45" s="14">
        <v>19248</v>
      </c>
      <c r="U45" s="12">
        <v>6187</v>
      </c>
    </row>
    <row r="52" spans="9:9">
      <c r="I52" t="s">
        <v>25</v>
      </c>
    </row>
    <row r="53" spans="9:9">
      <c r="I53" t="e">
        <f>CORREL(#REF!,#REF!)</f>
        <v>#REF!</v>
      </c>
    </row>
    <row r="108" spans="2:12">
      <c r="C108" s="3" t="s">
        <v>7</v>
      </c>
      <c r="D108" s="3" t="s">
        <v>8</v>
      </c>
      <c r="E108" s="3" t="s">
        <v>9</v>
      </c>
      <c r="F108" s="3" t="s">
        <v>10</v>
      </c>
      <c r="G108" s="3" t="s">
        <v>26</v>
      </c>
      <c r="H108" s="3" t="s">
        <v>27</v>
      </c>
    </row>
    <row r="109" spans="2:12">
      <c r="B109" s="2" t="s">
        <v>0</v>
      </c>
      <c r="C109" s="4">
        <v>5184</v>
      </c>
      <c r="D109" s="4">
        <v>24457</v>
      </c>
      <c r="E109" s="6">
        <v>18863</v>
      </c>
      <c r="F109" s="4">
        <v>3758</v>
      </c>
      <c r="G109" s="11">
        <f>D109-E109</f>
        <v>5594</v>
      </c>
      <c r="H109" s="11">
        <f t="shared" ref="H109:H115" si="0">C109-F109</f>
        <v>1426</v>
      </c>
    </row>
    <row r="110" spans="2:12">
      <c r="B110" s="2" t="s">
        <v>1</v>
      </c>
      <c r="C110" s="4">
        <v>8382</v>
      </c>
      <c r="D110" s="4">
        <v>26868</v>
      </c>
      <c r="E110" s="6">
        <v>25295</v>
      </c>
      <c r="F110" s="4">
        <v>6666</v>
      </c>
      <c r="G110" s="11">
        <f t="shared" ref="G110:G115" si="1">D110-E110</f>
        <v>1573</v>
      </c>
      <c r="H110" s="11">
        <f t="shared" si="0"/>
        <v>1716</v>
      </c>
      <c r="J110" s="3" t="s">
        <v>13</v>
      </c>
      <c r="K110" s="3" t="s">
        <v>15</v>
      </c>
      <c r="L110" s="3" t="s">
        <v>14</v>
      </c>
    </row>
    <row r="111" spans="2:12">
      <c r="B111" s="2" t="s">
        <v>2</v>
      </c>
      <c r="C111" s="4">
        <v>17875</v>
      </c>
      <c r="D111" s="4">
        <v>41010</v>
      </c>
      <c r="E111" s="6">
        <v>34104</v>
      </c>
      <c r="F111" s="4">
        <v>11762</v>
      </c>
      <c r="G111" s="11">
        <f t="shared" si="1"/>
        <v>6906</v>
      </c>
      <c r="H111" s="11">
        <f t="shared" si="0"/>
        <v>6113</v>
      </c>
      <c r="J111" s="4">
        <v>29641</v>
      </c>
      <c r="K111" s="5">
        <v>0.76316588509159611</v>
      </c>
      <c r="L111" s="4">
        <v>22621</v>
      </c>
    </row>
    <row r="112" spans="2:12">
      <c r="B112" s="2" t="s">
        <v>3</v>
      </c>
      <c r="C112" s="4">
        <v>22145</v>
      </c>
      <c r="D112" s="4">
        <v>34582</v>
      </c>
      <c r="E112" s="6">
        <v>13973</v>
      </c>
      <c r="F112" s="4">
        <v>12241</v>
      </c>
      <c r="G112" s="11">
        <f t="shared" si="1"/>
        <v>20609</v>
      </c>
      <c r="H112" s="11">
        <f t="shared" si="0"/>
        <v>9904</v>
      </c>
      <c r="J112" s="4">
        <v>35250</v>
      </c>
      <c r="K112" s="5">
        <v>0.90669503546099295</v>
      </c>
      <c r="L112" s="4">
        <v>31961</v>
      </c>
    </row>
    <row r="113" spans="2:13">
      <c r="B113" s="2" t="s">
        <v>4</v>
      </c>
      <c r="C113" s="4">
        <v>37156</v>
      </c>
      <c r="D113" s="4">
        <v>34566</v>
      </c>
      <c r="E113" s="6">
        <v>5364</v>
      </c>
      <c r="F113" s="4">
        <v>13002</v>
      </c>
      <c r="G113" s="11">
        <f t="shared" si="1"/>
        <v>29202</v>
      </c>
      <c r="H113" s="11">
        <f t="shared" si="0"/>
        <v>24154</v>
      </c>
      <c r="J113" s="4">
        <v>58885</v>
      </c>
      <c r="K113" s="5">
        <v>0.77890804109705358</v>
      </c>
      <c r="L113" s="4">
        <v>45866</v>
      </c>
    </row>
    <row r="114" spans="2:13">
      <c r="B114" s="2" t="s">
        <v>5</v>
      </c>
      <c r="C114" s="4">
        <v>31146</v>
      </c>
      <c r="D114" s="4">
        <v>17954</v>
      </c>
      <c r="E114" s="7">
        <v>623</v>
      </c>
      <c r="F114" s="4">
        <v>4932</v>
      </c>
      <c r="G114" s="11">
        <f t="shared" si="1"/>
        <v>17331</v>
      </c>
      <c r="H114" s="11">
        <f t="shared" si="0"/>
        <v>26214</v>
      </c>
      <c r="J114" s="4">
        <v>56727</v>
      </c>
      <c r="K114" s="5">
        <v>0.46210799090380245</v>
      </c>
      <c r="L114" s="4">
        <v>26214</v>
      </c>
    </row>
    <row r="115" spans="2:13">
      <c r="B115" s="2" t="s">
        <v>6</v>
      </c>
      <c r="C115" s="4">
        <v>91303</v>
      </c>
      <c r="D115" s="4">
        <v>19248</v>
      </c>
      <c r="E115" s="7">
        <v>309</v>
      </c>
      <c r="F115" s="4">
        <v>5878</v>
      </c>
      <c r="G115" s="11">
        <f t="shared" si="1"/>
        <v>18939</v>
      </c>
      <c r="H115" s="11">
        <f t="shared" si="0"/>
        <v>85425</v>
      </c>
      <c r="J115" s="4">
        <v>71722</v>
      </c>
      <c r="K115" s="5">
        <v>0.25607205599397675</v>
      </c>
      <c r="L115" s="4">
        <v>18366</v>
      </c>
    </row>
    <row r="116" spans="2:13">
      <c r="J116" s="4">
        <v>49100</v>
      </c>
      <c r="K116" s="5">
        <v>0.11313645621181263</v>
      </c>
      <c r="L116" s="4">
        <v>5555</v>
      </c>
    </row>
    <row r="117" spans="2:13">
      <c r="J117" s="4">
        <v>110551</v>
      </c>
      <c r="K117" s="5">
        <v>5.5965120170780903E-2</v>
      </c>
      <c r="L117" s="4">
        <v>6187</v>
      </c>
    </row>
    <row r="118" spans="2:13">
      <c r="C118" s="3" t="s">
        <v>28</v>
      </c>
      <c r="D118" s="3" t="s">
        <v>29</v>
      </c>
      <c r="E118" s="3" t="s">
        <v>30</v>
      </c>
      <c r="F118" s="3" t="s">
        <v>31</v>
      </c>
    </row>
    <row r="119" spans="2:13">
      <c r="B119" s="2" t="s">
        <v>0</v>
      </c>
      <c r="C119" s="6">
        <v>18863</v>
      </c>
      <c r="D119" s="11">
        <v>5594</v>
      </c>
      <c r="E119" s="4">
        <v>3758</v>
      </c>
      <c r="F119" s="11">
        <v>1426</v>
      </c>
    </row>
    <row r="120" spans="2:13">
      <c r="B120" s="2" t="s">
        <v>1</v>
      </c>
      <c r="C120" s="6">
        <v>25295</v>
      </c>
      <c r="D120" s="11">
        <v>1573</v>
      </c>
      <c r="E120" s="4">
        <v>6666</v>
      </c>
      <c r="F120" s="11">
        <v>1716</v>
      </c>
      <c r="J120" s="3" t="s">
        <v>28</v>
      </c>
      <c r="K120" s="3" t="s">
        <v>29</v>
      </c>
      <c r="L120" s="3" t="s">
        <v>30</v>
      </c>
      <c r="M120" s="3" t="s">
        <v>31</v>
      </c>
    </row>
    <row r="121" spans="2:13">
      <c r="B121" s="2" t="s">
        <v>2</v>
      </c>
      <c r="C121" s="6">
        <v>34104</v>
      </c>
      <c r="D121" s="11">
        <v>6906</v>
      </c>
      <c r="E121" s="4">
        <v>11762</v>
      </c>
      <c r="F121" s="11">
        <v>6113</v>
      </c>
      <c r="I121" s="2" t="s">
        <v>0</v>
      </c>
      <c r="J121" s="15">
        <f>C119/$J$111</f>
        <v>0.63638203839276675</v>
      </c>
      <c r="K121" s="15">
        <f>D119/$J$111</f>
        <v>0.18872507675179651</v>
      </c>
      <c r="L121" s="15">
        <f>E119/$J$111</f>
        <v>0.12678384669882933</v>
      </c>
      <c r="M121" s="15">
        <f>F119/$J$111</f>
        <v>4.81090381566074E-2</v>
      </c>
    </row>
    <row r="122" spans="2:13">
      <c r="B122" s="2" t="s">
        <v>3</v>
      </c>
      <c r="C122" s="6">
        <v>13973</v>
      </c>
      <c r="D122" s="11">
        <v>20609</v>
      </c>
      <c r="E122" s="4">
        <v>12241</v>
      </c>
      <c r="F122" s="11">
        <v>9904</v>
      </c>
      <c r="I122" s="2" t="s">
        <v>1</v>
      </c>
      <c r="J122" s="15">
        <f>C120/$J$112</f>
        <v>0.71758865248226955</v>
      </c>
      <c r="K122" s="15">
        <f>D120/$J$112</f>
        <v>4.4624113475177307E-2</v>
      </c>
      <c r="L122" s="15">
        <f>E120/$J$112</f>
        <v>0.1891063829787234</v>
      </c>
      <c r="M122" s="15">
        <f>F120/$J$112</f>
        <v>4.8680851063829786E-2</v>
      </c>
    </row>
    <row r="123" spans="2:13">
      <c r="B123" s="2" t="s">
        <v>4</v>
      </c>
      <c r="C123" s="6">
        <v>5364</v>
      </c>
      <c r="D123" s="11">
        <v>29202</v>
      </c>
      <c r="E123" s="4">
        <v>13002</v>
      </c>
      <c r="F123" s="11">
        <v>24154</v>
      </c>
      <c r="I123" s="2" t="s">
        <v>2</v>
      </c>
      <c r="J123" s="15">
        <f>C121/$J$113</f>
        <v>0.57916277490022927</v>
      </c>
      <c r="K123" s="15">
        <f>D121/$J$113</f>
        <v>0.11727944298208372</v>
      </c>
      <c r="L123" s="15">
        <f>E121/$J$113</f>
        <v>0.19974526619682431</v>
      </c>
      <c r="M123" s="15">
        <f>F121/$J$113</f>
        <v>0.1038125159208627</v>
      </c>
    </row>
    <row r="124" spans="2:13">
      <c r="B124" s="2" t="s">
        <v>5</v>
      </c>
      <c r="C124" s="7">
        <v>623</v>
      </c>
      <c r="D124" s="11">
        <v>17331</v>
      </c>
      <c r="E124" s="4">
        <v>4932</v>
      </c>
      <c r="F124" s="11">
        <v>26214</v>
      </c>
      <c r="I124" s="2" t="s">
        <v>3</v>
      </c>
      <c r="J124" s="15">
        <f>C122/$J$114</f>
        <v>0.24632009448763376</v>
      </c>
      <c r="K124" s="15">
        <f>D122/$J$114</f>
        <v>0.36330142612865124</v>
      </c>
      <c r="L124" s="15">
        <f>E122/$J$114</f>
        <v>0.21578789641616866</v>
      </c>
      <c r="M124" s="15">
        <f>F122/$J$114</f>
        <v>0.17459058296754632</v>
      </c>
    </row>
    <row r="125" spans="2:13">
      <c r="B125" s="2" t="s">
        <v>6</v>
      </c>
      <c r="C125" s="7">
        <v>309</v>
      </c>
      <c r="D125" s="11">
        <v>18939</v>
      </c>
      <c r="E125" s="4">
        <v>5878</v>
      </c>
      <c r="F125" s="11">
        <v>85425</v>
      </c>
      <c r="I125" s="2" t="s">
        <v>4</v>
      </c>
      <c r="J125" s="15">
        <f>C123/$J$115</f>
        <v>7.4788767742115389E-2</v>
      </c>
      <c r="K125" s="15">
        <f>D123/$J$115</f>
        <v>0.40715540559382057</v>
      </c>
      <c r="L125" s="15">
        <f>E123/$J$115</f>
        <v>0.18128328825186135</v>
      </c>
      <c r="M125" s="15">
        <f>F123/$J$115</f>
        <v>0.33677253841220267</v>
      </c>
    </row>
    <row r="126" spans="2:13">
      <c r="I126" s="2" t="s">
        <v>5</v>
      </c>
      <c r="J126" s="15">
        <f>C124/$J$116</f>
        <v>1.2688391038696538E-2</v>
      </c>
      <c r="K126" s="15">
        <f>D124/$J$116</f>
        <v>0.35297352342158861</v>
      </c>
      <c r="L126" s="15">
        <f>E124/$J$116</f>
        <v>0.10044806517311609</v>
      </c>
      <c r="M126" s="15">
        <f>F124/$J$116</f>
        <v>0.53389002036659883</v>
      </c>
    </row>
    <row r="127" spans="2:13">
      <c r="I127" s="2" t="s">
        <v>6</v>
      </c>
      <c r="J127" s="15">
        <f>C125/$J$117</f>
        <v>2.7950900489366898E-3</v>
      </c>
      <c r="K127" s="15">
        <f>D125/$J$117</f>
        <v>0.17131459688288664</v>
      </c>
      <c r="L127" s="15">
        <f>E125/$J$117</f>
        <v>5.3170030121844215E-2</v>
      </c>
      <c r="M127" s="15">
        <f>F125/$J$117</f>
        <v>0.77272028294633244</v>
      </c>
    </row>
    <row r="129" spans="2:11" ht="30">
      <c r="B129" s="17" t="s">
        <v>32</v>
      </c>
      <c r="C129" s="16" t="e">
        <f>(SUM(#REF!))/(SUM(#REF!))</f>
        <v>#REF!</v>
      </c>
      <c r="K129">
        <f>E125/C115</f>
        <v>6.4379045595434975E-2</v>
      </c>
    </row>
    <row r="130" spans="2:11">
      <c r="K130" s="19">
        <f>C125/D115</f>
        <v>1.605361596009975E-2</v>
      </c>
    </row>
    <row r="158" spans="3:5">
      <c r="C158" t="s">
        <v>33</v>
      </c>
      <c r="E158" s="18">
        <v>58025</v>
      </c>
    </row>
    <row r="159" spans="3:5">
      <c r="C159" t="s">
        <v>34</v>
      </c>
    </row>
    <row r="188" spans="3:3">
      <c r="C188" t="s">
        <v>35</v>
      </c>
    </row>
    <row r="189" spans="3:3">
      <c r="C189" s="12">
        <f>SUM(L111:L114)</f>
        <v>126662</v>
      </c>
    </row>
    <row r="190" spans="3:3">
      <c r="C190" s="13">
        <f>C189/(SUM(J111:J114))</f>
        <v>0.70171686897170682</v>
      </c>
    </row>
    <row r="191" spans="3:3">
      <c r="C191" t="s">
        <v>37</v>
      </c>
    </row>
    <row r="192" spans="3:3">
      <c r="C192" s="13">
        <f>C189/(SUM(L111:L117))</f>
        <v>0.80794794922497926</v>
      </c>
    </row>
    <row r="193" spans="3:3">
      <c r="C193" t="s">
        <v>36</v>
      </c>
    </row>
  </sheetData>
  <hyperlinks>
    <hyperlink ref="B14" r:id="rId1" xr:uid="{AA63333B-7A75-444E-AC4D-D7F6AF9ACBA3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43"/>
  <sheetViews>
    <sheetView zoomScale="70" zoomScaleNormal="70" workbookViewId="0">
      <selection activeCell="K23" sqref="K23"/>
    </sheetView>
  </sheetViews>
  <sheetFormatPr defaultRowHeight="15"/>
  <cols>
    <col min="2" max="2" width="21.42578125" customWidth="1"/>
    <col min="3" max="12" width="19.42578125" customWidth="1"/>
  </cols>
  <sheetData>
    <row r="3" spans="2:12">
      <c r="B3" s="41" t="s">
        <v>12</v>
      </c>
    </row>
    <row r="4" spans="2:12">
      <c r="C4" s="3" t="s">
        <v>7</v>
      </c>
      <c r="D4" s="3" t="s">
        <v>8</v>
      </c>
      <c r="E4" s="3" t="s">
        <v>9</v>
      </c>
      <c r="F4" s="3" t="s">
        <v>10</v>
      </c>
      <c r="G4" s="3" t="s">
        <v>13</v>
      </c>
      <c r="H4" s="3" t="s">
        <v>14</v>
      </c>
      <c r="I4" s="3" t="s">
        <v>15</v>
      </c>
      <c r="J4" s="8" t="s">
        <v>19</v>
      </c>
      <c r="K4" s="8" t="s">
        <v>20</v>
      </c>
      <c r="L4" s="8" t="s">
        <v>21</v>
      </c>
    </row>
    <row r="5" spans="2:12">
      <c r="B5" s="2" t="s">
        <v>0</v>
      </c>
      <c r="C5" s="4">
        <f>Owners!G6</f>
        <v>7456</v>
      </c>
      <c r="D5" s="30">
        <f>Renters!G6</f>
        <v>19257</v>
      </c>
      <c r="E5" s="6">
        <f>Renters!I6</f>
        <v>13720</v>
      </c>
      <c r="F5" s="32">
        <f>Owners!I6</f>
        <v>5298</v>
      </c>
      <c r="G5" s="32">
        <f>SUM(C5:D5)</f>
        <v>26713</v>
      </c>
      <c r="H5" s="32">
        <f>SUM(E5:F5)</f>
        <v>19018</v>
      </c>
      <c r="I5" s="8">
        <f>H5/G5</f>
        <v>0.7119380077116011</v>
      </c>
      <c r="J5" s="8">
        <f>(I16/1.645)/I5</f>
        <v>2.565171861136805E-2</v>
      </c>
      <c r="K5" s="8">
        <f t="shared" ref="K5:K12" si="0">I5-I16</f>
        <v>0.68189630469859652</v>
      </c>
      <c r="L5" s="8">
        <f t="shared" ref="L5:L12" si="1">I5+I16</f>
        <v>0.74197971072460567</v>
      </c>
    </row>
    <row r="6" spans="2:12">
      <c r="B6" s="2" t="s">
        <v>1</v>
      </c>
      <c r="C6" s="4">
        <f>Owners!G7</f>
        <v>6242</v>
      </c>
      <c r="D6" s="30">
        <f>Renters!G7</f>
        <v>17564</v>
      </c>
      <c r="E6" s="6">
        <f>Renters!I7</f>
        <v>15327</v>
      </c>
      <c r="F6" s="32">
        <f>Owners!I7</f>
        <v>5542</v>
      </c>
      <c r="G6" s="32">
        <f t="shared" ref="G6:G12" si="2">SUM(C6:D6)</f>
        <v>23806</v>
      </c>
      <c r="H6" s="32">
        <f t="shared" ref="H6:H12" si="3">SUM(E6:F6)</f>
        <v>20869</v>
      </c>
      <c r="I6" s="8">
        <f>H6/G6</f>
        <v>0.87662774090565398</v>
      </c>
      <c r="J6" s="8">
        <f t="shared" ref="J6:J12" si="4">(I17/1.645)/I6</f>
        <v>2.7741174280243905E-2</v>
      </c>
      <c r="K6" s="8">
        <f t="shared" si="0"/>
        <v>0.83662350747040637</v>
      </c>
      <c r="L6" s="8">
        <f t="shared" si="1"/>
        <v>0.9166319743409016</v>
      </c>
    </row>
    <row r="7" spans="2:12">
      <c r="B7" s="2" t="s">
        <v>2</v>
      </c>
      <c r="C7" s="4">
        <f>Owners!G8</f>
        <v>12657</v>
      </c>
      <c r="D7" s="30">
        <f>Renters!G8</f>
        <v>25271</v>
      </c>
      <c r="E7" s="6">
        <f>Renters!I8</f>
        <v>23623</v>
      </c>
      <c r="F7" s="32">
        <f>Owners!I8</f>
        <v>9476</v>
      </c>
      <c r="G7" s="32">
        <f t="shared" si="2"/>
        <v>37928</v>
      </c>
      <c r="H7" s="32">
        <f t="shared" si="3"/>
        <v>33099</v>
      </c>
      <c r="I7" s="8">
        <f t="shared" ref="I7:I11" si="5">H7/G7</f>
        <v>0.87267981438515085</v>
      </c>
      <c r="J7" s="8">
        <f t="shared" si="4"/>
        <v>2.6772504792421162E-2</v>
      </c>
      <c r="K7" s="8">
        <f t="shared" si="0"/>
        <v>0.8342463230614704</v>
      </c>
      <c r="L7" s="8">
        <f t="shared" si="1"/>
        <v>0.91111330570883131</v>
      </c>
    </row>
    <row r="8" spans="2:12">
      <c r="B8" s="2" t="s">
        <v>3</v>
      </c>
      <c r="C8" s="4">
        <f>Owners!G9</f>
        <v>14943</v>
      </c>
      <c r="D8" s="30">
        <f>Renters!G9</f>
        <v>33783</v>
      </c>
      <c r="E8" s="6">
        <f>Renters!I9</f>
        <v>30086</v>
      </c>
      <c r="F8" s="32">
        <f>Owners!I9</f>
        <v>9488</v>
      </c>
      <c r="G8" s="32">
        <f t="shared" si="2"/>
        <v>48726</v>
      </c>
      <c r="H8" s="32">
        <f t="shared" si="3"/>
        <v>39574</v>
      </c>
      <c r="I8" s="8">
        <f t="shared" si="5"/>
        <v>0.81217419857981366</v>
      </c>
      <c r="J8" s="8">
        <f t="shared" si="4"/>
        <v>2.0086166822723864E-2</v>
      </c>
      <c r="K8" s="8">
        <f t="shared" si="0"/>
        <v>0.78533854628307531</v>
      </c>
      <c r="L8" s="8">
        <f t="shared" si="1"/>
        <v>0.839009850876552</v>
      </c>
    </row>
    <row r="9" spans="2:12">
      <c r="B9" s="2" t="s">
        <v>4</v>
      </c>
      <c r="C9" s="4">
        <f>Owners!G10</f>
        <v>31905</v>
      </c>
      <c r="D9" s="30">
        <f>Renters!G10</f>
        <v>49750</v>
      </c>
      <c r="E9" s="6">
        <f>Renters!I10</f>
        <v>28195</v>
      </c>
      <c r="F9" s="32">
        <f>Owners!I10</f>
        <v>15492</v>
      </c>
      <c r="G9" s="32">
        <f t="shared" si="2"/>
        <v>81655</v>
      </c>
      <c r="H9" s="32">
        <f t="shared" si="3"/>
        <v>43687</v>
      </c>
      <c r="I9" s="8">
        <f t="shared" si="5"/>
        <v>0.53501928846978142</v>
      </c>
      <c r="J9" s="8" t="e">
        <f>(I20/1.645)/I9</f>
        <v>#NUM!</v>
      </c>
      <c r="K9" s="8" t="e">
        <f t="shared" si="0"/>
        <v>#NUM!</v>
      </c>
      <c r="L9" s="8" t="e">
        <f t="shared" si="1"/>
        <v>#NUM!</v>
      </c>
    </row>
    <row r="10" spans="2:12">
      <c r="B10" s="2" t="s">
        <v>5</v>
      </c>
      <c r="C10" s="4">
        <f>Owners!G11</f>
        <v>33092</v>
      </c>
      <c r="D10" s="30">
        <f>Renters!G11</f>
        <v>35680</v>
      </c>
      <c r="E10" s="6">
        <f>Renters!I11</f>
        <v>7614</v>
      </c>
      <c r="F10" s="32">
        <f>Owners!I11</f>
        <v>9891</v>
      </c>
      <c r="G10" s="32">
        <f t="shared" si="2"/>
        <v>68772</v>
      </c>
      <c r="H10" s="32">
        <f t="shared" si="3"/>
        <v>17505</v>
      </c>
      <c r="I10" s="8">
        <f t="shared" si="5"/>
        <v>0.25453673006456118</v>
      </c>
      <c r="J10" s="8">
        <f t="shared" si="4"/>
        <v>4.5503510324253996E-2</v>
      </c>
      <c r="K10" s="8">
        <f t="shared" si="0"/>
        <v>0.23548382234293205</v>
      </c>
      <c r="L10" s="8">
        <f t="shared" si="1"/>
        <v>0.27358963778619033</v>
      </c>
    </row>
    <row r="11" spans="2:12">
      <c r="B11" s="2" t="s">
        <v>91</v>
      </c>
      <c r="C11" s="4">
        <f>Owners!G12</f>
        <v>57804</v>
      </c>
      <c r="D11" s="30">
        <f>Renters!G12</f>
        <v>82431</v>
      </c>
      <c r="E11" s="6">
        <f>Renters!I12</f>
        <v>2817</v>
      </c>
      <c r="F11" s="32">
        <f>Owners!I12</f>
        <v>10325</v>
      </c>
      <c r="G11" s="32">
        <f t="shared" si="2"/>
        <v>140235</v>
      </c>
      <c r="H11" s="32">
        <f t="shared" si="3"/>
        <v>13142</v>
      </c>
      <c r="I11" s="8">
        <f t="shared" si="5"/>
        <v>9.3714122722572818E-2</v>
      </c>
      <c r="J11" s="8">
        <f t="shared" si="4"/>
        <v>1.1235808393064596E-2</v>
      </c>
      <c r="K11" s="8">
        <f t="shared" si="0"/>
        <v>9.1982013513258298E-2</v>
      </c>
      <c r="L11" s="8">
        <f t="shared" si="1"/>
        <v>9.5446231931887338E-2</v>
      </c>
    </row>
    <row r="12" spans="2:12">
      <c r="B12" s="2" t="s">
        <v>90</v>
      </c>
      <c r="C12" s="4">
        <f>Owners!G13</f>
        <v>133656</v>
      </c>
      <c r="D12" s="30">
        <f>Renters!G13</f>
        <v>62092</v>
      </c>
      <c r="E12" s="6">
        <f>Renters!I13</f>
        <v>0</v>
      </c>
      <c r="F12" s="32">
        <f>Owners!I13</f>
        <v>5638</v>
      </c>
      <c r="G12" s="32">
        <f t="shared" si="2"/>
        <v>195748</v>
      </c>
      <c r="H12" s="32">
        <f t="shared" si="3"/>
        <v>5638</v>
      </c>
      <c r="I12" s="8">
        <f>H12/G12</f>
        <v>2.8802337699491181E-2</v>
      </c>
      <c r="J12" s="8" t="e">
        <f t="shared" si="4"/>
        <v>#NUM!</v>
      </c>
      <c r="K12" s="8" t="e">
        <f t="shared" si="0"/>
        <v>#NUM!</v>
      </c>
      <c r="L12" s="8" t="e">
        <f t="shared" si="1"/>
        <v>#NUM!</v>
      </c>
    </row>
    <row r="14" spans="2:12">
      <c r="B14" s="40" t="s">
        <v>22</v>
      </c>
    </row>
    <row r="15" spans="2:12">
      <c r="C15" s="3" t="s">
        <v>7</v>
      </c>
      <c r="D15" s="3" t="s">
        <v>8</v>
      </c>
      <c r="E15" s="3" t="s">
        <v>9</v>
      </c>
      <c r="F15" s="3" t="s">
        <v>10</v>
      </c>
      <c r="G15" s="3" t="s">
        <v>13</v>
      </c>
      <c r="H15" s="3" t="s">
        <v>14</v>
      </c>
      <c r="I15" s="3" t="s">
        <v>15</v>
      </c>
    </row>
    <row r="16" spans="2:12">
      <c r="B16" s="2" t="s">
        <v>0</v>
      </c>
      <c r="C16" s="4">
        <f>Owners!H6</f>
        <v>737</v>
      </c>
      <c r="D16" s="30">
        <f>Renters!H6</f>
        <v>1652</v>
      </c>
      <c r="E16" s="32">
        <f>Renters!J6</f>
        <v>1517.426439732747</v>
      </c>
      <c r="F16" s="32">
        <f>Owners!J6</f>
        <v>793</v>
      </c>
      <c r="G16" s="32">
        <f>SQRT(SUMSQ(C16,D16))</f>
        <v>1808.9425087602979</v>
      </c>
      <c r="H16" s="32">
        <f>SQRT(SUMSQ(E16))</f>
        <v>1517.426439732747</v>
      </c>
      <c r="I16" s="8">
        <f>SQRT(((H16)^2)-(((I5)^2)*((G16)^2)))/G5</f>
        <v>3.0041703013004569E-2</v>
      </c>
    </row>
    <row r="17" spans="2:9">
      <c r="B17" s="2" t="s">
        <v>1</v>
      </c>
      <c r="C17" s="4">
        <f>Owners!H7</f>
        <v>796</v>
      </c>
      <c r="D17" s="30">
        <f>Renters!H7</f>
        <v>1405</v>
      </c>
      <c r="E17" s="32">
        <f>Renters!J7</f>
        <v>1706.1251419517855</v>
      </c>
      <c r="F17" s="32">
        <f>Owners!J7</f>
        <v>1170</v>
      </c>
      <c r="G17" s="32">
        <f t="shared" ref="G17:G23" si="6">SQRT(SUMSQ(C17,D17))</f>
        <v>1614.8191849244299</v>
      </c>
      <c r="H17" s="32">
        <f t="shared" ref="H17:H22" si="7">SQRT(SUMSQ(E17))</f>
        <v>1706.1251419517855</v>
      </c>
      <c r="I17" s="8">
        <f>SQRT(((H17)^2)-(((I6)^2)*((G17)^2)))/G6</f>
        <v>4.0004233435247609E-2</v>
      </c>
    </row>
    <row r="18" spans="2:9">
      <c r="B18" s="2" t="s">
        <v>2</v>
      </c>
      <c r="C18" s="4">
        <f>Owners!H8</f>
        <v>960</v>
      </c>
      <c r="D18" s="30">
        <f>Renters!H8</f>
        <v>1640</v>
      </c>
      <c r="E18" s="32">
        <f>Renters!J8</f>
        <v>2207.9599181144572</v>
      </c>
      <c r="F18" s="32">
        <f>Owners!J8</f>
        <v>1644</v>
      </c>
      <c r="G18" s="32">
        <f t="shared" si="6"/>
        <v>1900.3157632351524</v>
      </c>
      <c r="H18" s="32">
        <f t="shared" si="7"/>
        <v>2207.9599181144572</v>
      </c>
      <c r="I18" s="8">
        <f t="shared" ref="I18:I23" si="8">SQRT(((H18)^2)-(((I7)^2)*((G18)^2)))/G7</f>
        <v>3.8433491323680465E-2</v>
      </c>
    </row>
    <row r="19" spans="2:9">
      <c r="B19" s="2" t="s">
        <v>3</v>
      </c>
      <c r="C19" s="4">
        <f>Owners!H9</f>
        <v>1147</v>
      </c>
      <c r="D19" s="30">
        <f>Renters!H9</f>
        <v>1857</v>
      </c>
      <c r="E19" s="32">
        <f>Renters!J9</f>
        <v>2202.7943617142296</v>
      </c>
      <c r="F19" s="32">
        <f>Owners!J9</f>
        <v>1772</v>
      </c>
      <c r="G19" s="32">
        <f t="shared" si="6"/>
        <v>2182.6722154276854</v>
      </c>
      <c r="H19" s="32">
        <f t="shared" si="7"/>
        <v>2202.7943617142296</v>
      </c>
      <c r="I19" s="8">
        <f>SQRT(((H19)^2)-(((I8)^2)*((G19)^2)))/G8</f>
        <v>2.6835652296738295E-2</v>
      </c>
    </row>
    <row r="20" spans="2:9">
      <c r="B20" s="2" t="s">
        <v>4</v>
      </c>
      <c r="C20" s="4">
        <f>Owners!H10</f>
        <v>1855</v>
      </c>
      <c r="D20" s="30">
        <f>Renters!H10</f>
        <v>2490</v>
      </c>
      <c r="E20" s="32">
        <f>Renters!J10</f>
        <v>1626.3157749957418</v>
      </c>
      <c r="F20" s="32">
        <f>Owners!J10</f>
        <v>2530</v>
      </c>
      <c r="G20" s="32">
        <f t="shared" si="6"/>
        <v>3105.0161030178251</v>
      </c>
      <c r="H20" s="32">
        <f t="shared" si="7"/>
        <v>1626.3157749957418</v>
      </c>
      <c r="I20" s="8" t="e">
        <f>SQRT(((H20)^2)-(((I9)^2)*((G20)^2)))/G9</f>
        <v>#NUM!</v>
      </c>
    </row>
    <row r="21" spans="2:9">
      <c r="B21" s="2" t="s">
        <v>5</v>
      </c>
      <c r="C21" s="4">
        <f>Owners!H11</f>
        <v>1914</v>
      </c>
      <c r="D21" s="30">
        <f>Renters!H11</f>
        <v>1684</v>
      </c>
      <c r="E21" s="32">
        <f>Renters!J11</f>
        <v>1462.1843249057213</v>
      </c>
      <c r="F21" s="32">
        <f>Owners!J11</f>
        <v>2348</v>
      </c>
      <c r="G21" s="32">
        <f t="shared" si="6"/>
        <v>2549.3630577067674</v>
      </c>
      <c r="H21" s="32">
        <f t="shared" si="7"/>
        <v>1462.1843249057213</v>
      </c>
      <c r="I21" s="8">
        <f t="shared" si="8"/>
        <v>1.9052907721629136E-2</v>
      </c>
    </row>
    <row r="22" spans="2:9">
      <c r="B22" s="2" t="s">
        <v>91</v>
      </c>
      <c r="C22" s="4">
        <f>Owners!H12</f>
        <v>2544</v>
      </c>
      <c r="D22" s="30">
        <f>Renters!H12</f>
        <v>3001</v>
      </c>
      <c r="E22" s="32">
        <f>Renters!J12</f>
        <v>441.51330670773672</v>
      </c>
      <c r="F22" s="32">
        <f>Owners!J12</f>
        <v>2109</v>
      </c>
      <c r="G22" s="32">
        <f t="shared" si="6"/>
        <v>3934.2009353870071</v>
      </c>
      <c r="H22" s="32">
        <f t="shared" si="7"/>
        <v>441.51330670773672</v>
      </c>
      <c r="I22" s="8">
        <f t="shared" si="8"/>
        <v>1.7321092093145244E-3</v>
      </c>
    </row>
    <row r="23" spans="2:9">
      <c r="B23" s="2" t="s">
        <v>90</v>
      </c>
      <c r="C23" s="4">
        <f>Owners!H13</f>
        <v>2740</v>
      </c>
      <c r="D23" s="30">
        <f>Renters!H13</f>
        <v>0</v>
      </c>
      <c r="E23" s="32">
        <f>Renters!J13</f>
        <v>0</v>
      </c>
      <c r="F23" s="32">
        <f>Owners!J13</f>
        <v>1127</v>
      </c>
      <c r="G23" s="32">
        <f t="shared" si="6"/>
        <v>2740</v>
      </c>
      <c r="H23" s="32">
        <f t="shared" ref="H23" si="9">SQRT(SUMSQ(E23))</f>
        <v>0</v>
      </c>
      <c r="I23" s="8" t="e">
        <f t="shared" si="8"/>
        <v>#NUM!</v>
      </c>
    </row>
    <row r="27" spans="2:9">
      <c r="B27" t="s">
        <v>92</v>
      </c>
    </row>
    <row r="28" spans="2:9">
      <c r="C28" t="s">
        <v>17</v>
      </c>
      <c r="D28" t="s">
        <v>18</v>
      </c>
    </row>
    <row r="29" spans="2:9">
      <c r="C29" t="s">
        <v>93</v>
      </c>
    </row>
    <row r="33" spans="2:12">
      <c r="C33" s="3" t="s">
        <v>7</v>
      </c>
      <c r="D33" s="3" t="s">
        <v>8</v>
      </c>
      <c r="E33" s="3" t="s">
        <v>9</v>
      </c>
      <c r="F33" s="3" t="s">
        <v>10</v>
      </c>
      <c r="G33" s="3" t="s">
        <v>13</v>
      </c>
      <c r="H33" s="3" t="s">
        <v>14</v>
      </c>
      <c r="I33" s="3" t="s">
        <v>15</v>
      </c>
      <c r="J33" s="8" t="s">
        <v>19</v>
      </c>
      <c r="K33" s="8" t="s">
        <v>20</v>
      </c>
      <c r="L33" s="8" t="s">
        <v>21</v>
      </c>
    </row>
    <row r="34" spans="2:12">
      <c r="B34" s="2" t="s">
        <v>23</v>
      </c>
      <c r="C34" s="11">
        <f>SUM(C5:C8)</f>
        <v>41298</v>
      </c>
      <c r="D34" s="11">
        <f>SUM(D5:D8)</f>
        <v>95875</v>
      </c>
      <c r="E34" s="11">
        <f>SUM(E5:E8)</f>
        <v>82756</v>
      </c>
      <c r="F34" s="11">
        <f>SUM(F5:F8)</f>
        <v>29804</v>
      </c>
      <c r="G34" s="11">
        <f>C34+D34</f>
        <v>137173</v>
      </c>
      <c r="H34" s="11">
        <f>E34+F34</f>
        <v>112560</v>
      </c>
      <c r="I34" s="5">
        <f>H34/G34</f>
        <v>0.82056964562997092</v>
      </c>
      <c r="J34" s="5">
        <f>(I41/1.645)/I34</f>
        <v>1.9608931607373713E-2</v>
      </c>
      <c r="K34" s="5">
        <f>I34-I41</f>
        <v>0.79410078290086794</v>
      </c>
      <c r="L34" s="5">
        <f>I34+I41</f>
        <v>0.84703850835907391</v>
      </c>
    </row>
    <row r="35" spans="2:12">
      <c r="B35" s="2" t="s">
        <v>24</v>
      </c>
      <c r="C35" s="11">
        <f>SUM(C9:C10)</f>
        <v>64997</v>
      </c>
      <c r="D35" s="11">
        <f>SUM(D9:D10)</f>
        <v>85430</v>
      </c>
      <c r="E35" s="11">
        <f>SUM(E9:E10)</f>
        <v>35809</v>
      </c>
      <c r="F35" s="11">
        <f>SUM(F9:F10)</f>
        <v>25383</v>
      </c>
      <c r="G35" s="11">
        <f>C35+D35</f>
        <v>150427</v>
      </c>
      <c r="H35" s="11">
        <f>E35+F35</f>
        <v>61192</v>
      </c>
      <c r="I35" s="5">
        <f>H35/G35</f>
        <v>0.40678867490543585</v>
      </c>
      <c r="J35" s="5">
        <f>(I42/1.645)/I35</f>
        <v>3.7205471014306435E-2</v>
      </c>
      <c r="K35" s="5">
        <f>I35-I42</f>
        <v>0.38189198770901672</v>
      </c>
      <c r="L35" s="5">
        <f>I35+I42</f>
        <v>0.43168536210185499</v>
      </c>
    </row>
    <row r="36" spans="2:12">
      <c r="B36" s="2" t="s">
        <v>6</v>
      </c>
      <c r="C36" s="4">
        <f>C11+C12</f>
        <v>191460</v>
      </c>
      <c r="D36" s="4">
        <f>D11</f>
        <v>82431</v>
      </c>
      <c r="E36" s="7">
        <f>E11</f>
        <v>2817</v>
      </c>
      <c r="F36" s="4">
        <f>F11+F12</f>
        <v>15963</v>
      </c>
      <c r="G36" s="4">
        <f>C36+D36</f>
        <v>273891</v>
      </c>
      <c r="H36" s="4">
        <f>E36+F36</f>
        <v>18780</v>
      </c>
      <c r="I36" s="5">
        <f>H36/G36</f>
        <v>6.8567422806883035E-2</v>
      </c>
      <c r="J36" s="5">
        <f>(I43/1.645)/I36</f>
        <v>0.10485490535914772</v>
      </c>
      <c r="K36" s="5">
        <f>I36-I43</f>
        <v>5.6740480421953676E-2</v>
      </c>
      <c r="L36" s="5">
        <f>I36+I43</f>
        <v>8.0394365191812395E-2</v>
      </c>
    </row>
    <row r="39" spans="2:12">
      <c r="B39" s="1" t="s">
        <v>11</v>
      </c>
    </row>
    <row r="40" spans="2:12">
      <c r="C40" s="3" t="s">
        <v>7</v>
      </c>
      <c r="D40" s="3" t="s">
        <v>8</v>
      </c>
      <c r="E40" s="3" t="s">
        <v>9</v>
      </c>
      <c r="F40" s="3" t="s">
        <v>10</v>
      </c>
      <c r="G40" s="3" t="s">
        <v>13</v>
      </c>
      <c r="H40" s="3" t="s">
        <v>14</v>
      </c>
      <c r="I40" s="3" t="s">
        <v>15</v>
      </c>
    </row>
    <row r="41" spans="2:12">
      <c r="B41" s="2" t="s">
        <v>23</v>
      </c>
      <c r="C41" s="4">
        <f>SQRT(SUMSQ(C16:C19))</f>
        <v>1847.6996509173237</v>
      </c>
      <c r="D41" s="4">
        <f>SQRT(SUMSQ(D16:D19))</f>
        <v>3292.594417780605</v>
      </c>
      <c r="E41" s="4">
        <f>SQRT(SUMSQ(E16:E19))</f>
        <v>3865.3377601446423</v>
      </c>
      <c r="F41" s="4">
        <f>SQRT(SUMSQ(F16:F19))</f>
        <v>2800.0837487475264</v>
      </c>
      <c r="G41" s="4">
        <f>SQRT(SUMSQ(C41,D41))</f>
        <v>3775.6022036226223</v>
      </c>
      <c r="H41" s="4">
        <f>SQRT(SUMSQ(E41,F41))</f>
        <v>4772.9765346165277</v>
      </c>
      <c r="I41" s="5">
        <f>(SQRT(H41^2-(I34^2*G41^2)))/G34</f>
        <v>2.6468862729102999E-2</v>
      </c>
    </row>
    <row r="42" spans="2:12">
      <c r="B42" s="2" t="s">
        <v>24</v>
      </c>
      <c r="C42" s="4">
        <f>SQRT(SUMSQ(C20:C21))</f>
        <v>2665.4119756615487</v>
      </c>
      <c r="D42" s="4">
        <f>SQRT(SUMSQ(D20:D21))</f>
        <v>3005.9866932506538</v>
      </c>
      <c r="E42" s="4">
        <f>SQRT(SUMSQ(E20:E21))</f>
        <v>2186.9810241517871</v>
      </c>
      <c r="F42" s="4">
        <f>SQRT(SUMSQ(F20:F21))</f>
        <v>3451.6668437147869</v>
      </c>
      <c r="G42" s="4">
        <f>SQRT(SUMSQ(C42,D42))</f>
        <v>4017.5088052174819</v>
      </c>
      <c r="H42" s="4">
        <f>SQRT(SUMSQ(E42,F42))</f>
        <v>4086.1828152935104</v>
      </c>
      <c r="I42" s="5">
        <f>(SQRT(H42^2-(I35^2*G42^2)))/G35</f>
        <v>2.4896687196419114E-2</v>
      </c>
    </row>
    <row r="43" spans="2:12">
      <c r="B43" s="2" t="s">
        <v>6</v>
      </c>
      <c r="C43" s="4">
        <f>C22+C23</f>
        <v>5284</v>
      </c>
      <c r="D43" s="4">
        <f>D22</f>
        <v>3001</v>
      </c>
      <c r="E43" s="10">
        <f>E22</f>
        <v>441.51330670773672</v>
      </c>
      <c r="F43" s="4">
        <f>F22+F23</f>
        <v>3236</v>
      </c>
      <c r="G43" s="4">
        <f>SQRT(SUMSQ(C43,D43))</f>
        <v>6076.7307822545508</v>
      </c>
      <c r="H43" s="4">
        <f>SQRT(SUMSQ(E43,F43))</f>
        <v>3265.9807102920863</v>
      </c>
      <c r="I43" s="5">
        <f>(SQRT(H43^2-(I36^2*G43^2)))/G36</f>
        <v>1.1826942384929357E-2</v>
      </c>
    </row>
  </sheetData>
  <pageMargins left="0.7" right="0.7" top="0.75" bottom="0.75" header="0.3" footer="0.3"/>
  <ignoredErrors>
    <ignoredError sqref="C35:F35 C41:F42 D34:F3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547"/>
  <sheetViews>
    <sheetView zoomScale="82" zoomScaleNormal="82" workbookViewId="0">
      <selection activeCell="G30" sqref="G30"/>
    </sheetView>
  </sheetViews>
  <sheetFormatPr defaultRowHeight="15"/>
  <cols>
    <col min="2" max="2" width="24.140625" customWidth="1"/>
    <col min="3" max="3" width="19.85546875" customWidth="1"/>
    <col min="4" max="4" width="15.28515625" customWidth="1"/>
    <col min="6" max="6" width="19.42578125" customWidth="1"/>
    <col min="7" max="8" width="12.140625" customWidth="1"/>
    <col min="9" max="10" width="22.140625" customWidth="1"/>
    <col min="11" max="11" width="18.5703125" customWidth="1"/>
    <col min="12" max="12" width="21" customWidth="1"/>
    <col min="13" max="13" width="14.85546875" customWidth="1"/>
    <col min="14" max="14" width="17.140625" customWidth="1"/>
    <col min="15" max="15" width="20.28515625" customWidth="1"/>
    <col min="16" max="16" width="14.42578125" customWidth="1"/>
    <col min="17" max="17" width="16.85546875" customWidth="1"/>
  </cols>
  <sheetData>
    <row r="2" spans="1:18">
      <c r="A2" s="9">
        <v>2023</v>
      </c>
    </row>
    <row r="3" spans="1:18">
      <c r="B3" s="33" t="s">
        <v>53</v>
      </c>
      <c r="C3" s="31" t="s">
        <v>54</v>
      </c>
      <c r="D3" s="31"/>
    </row>
    <row r="4" spans="1:18">
      <c r="B4" s="34"/>
      <c r="C4" s="35" t="s">
        <v>55</v>
      </c>
      <c r="D4" s="31" t="s">
        <v>22</v>
      </c>
    </row>
    <row r="5" spans="1:18">
      <c r="B5" s="31" t="s">
        <v>56</v>
      </c>
      <c r="C5" s="30">
        <v>263736</v>
      </c>
      <c r="D5" s="30">
        <v>4189</v>
      </c>
      <c r="G5" s="3" t="s">
        <v>8</v>
      </c>
      <c r="H5" s="3" t="s">
        <v>11</v>
      </c>
      <c r="I5" s="3" t="s">
        <v>52</v>
      </c>
      <c r="J5" s="3" t="s">
        <v>11</v>
      </c>
      <c r="K5" s="3" t="s">
        <v>38</v>
      </c>
      <c r="L5" s="3" t="s">
        <v>11</v>
      </c>
      <c r="M5" s="3" t="s">
        <v>39</v>
      </c>
      <c r="N5" s="3" t="s">
        <v>15</v>
      </c>
      <c r="O5" s="3" t="s">
        <v>74</v>
      </c>
    </row>
    <row r="6" spans="1:18">
      <c r="B6" s="31" t="s">
        <v>0</v>
      </c>
      <c r="C6" s="30">
        <v>19257</v>
      </c>
      <c r="D6" s="31">
        <v>1652</v>
      </c>
      <c r="F6" s="2" t="s">
        <v>0</v>
      </c>
      <c r="G6" s="20">
        <f>C6</f>
        <v>19257</v>
      </c>
      <c r="H6" s="20">
        <f>D6</f>
        <v>1652</v>
      </c>
      <c r="I6" s="6">
        <f>G16</f>
        <v>13720</v>
      </c>
      <c r="J6" s="6">
        <f>H16</f>
        <v>1517.426439732747</v>
      </c>
      <c r="K6" s="6">
        <f>C13</f>
        <v>13412</v>
      </c>
      <c r="L6" s="6">
        <f>D13</f>
        <v>1499</v>
      </c>
      <c r="M6" s="21">
        <f t="shared" ref="M6:M12" si="0">G6-I6</f>
        <v>5537</v>
      </c>
      <c r="N6" s="46">
        <f t="shared" ref="N6:N12" si="1">I6/G6</f>
        <v>0.71246819338422396</v>
      </c>
      <c r="O6" s="46">
        <f t="shared" ref="O6:O12" si="2">K6/G6</f>
        <v>0.69647400945110871</v>
      </c>
      <c r="P6" s="26"/>
      <c r="Q6" s="26"/>
      <c r="R6" s="26"/>
    </row>
    <row r="7" spans="1:18">
      <c r="B7" s="31" t="s">
        <v>57</v>
      </c>
      <c r="C7" s="31">
        <v>154</v>
      </c>
      <c r="D7" s="31">
        <v>194</v>
      </c>
      <c r="F7" s="2" t="s">
        <v>1</v>
      </c>
      <c r="G7" s="20">
        <f>C15</f>
        <v>17564</v>
      </c>
      <c r="H7" s="20">
        <f>D15</f>
        <v>1405</v>
      </c>
      <c r="I7" s="6">
        <f t="shared" ref="I7:J12" si="3">G17</f>
        <v>15327</v>
      </c>
      <c r="J7" s="6">
        <f t="shared" si="3"/>
        <v>1706.1251419517855</v>
      </c>
      <c r="K7" s="6">
        <f>C22</f>
        <v>13869</v>
      </c>
      <c r="L7" s="6">
        <f>D22</f>
        <v>1309</v>
      </c>
      <c r="M7" s="21">
        <f t="shared" si="0"/>
        <v>2237</v>
      </c>
      <c r="N7" s="46">
        <f t="shared" si="1"/>
        <v>0.87263721248007287</v>
      </c>
      <c r="O7" s="46">
        <f t="shared" si="2"/>
        <v>0.78962650876793439</v>
      </c>
      <c r="P7" s="26"/>
      <c r="Q7" s="26"/>
    </row>
    <row r="8" spans="1:18">
      <c r="B8" s="31" t="s">
        <v>58</v>
      </c>
      <c r="C8" s="31">
        <v>23</v>
      </c>
      <c r="D8" s="31">
        <v>25</v>
      </c>
      <c r="F8" s="2" t="s">
        <v>2</v>
      </c>
      <c r="G8" s="20">
        <f>C24</f>
        <v>25271</v>
      </c>
      <c r="H8" s="20">
        <f>D24</f>
        <v>1640</v>
      </c>
      <c r="I8" s="6">
        <f t="shared" si="3"/>
        <v>23623</v>
      </c>
      <c r="J8" s="6">
        <f t="shared" si="3"/>
        <v>2207.9599181144572</v>
      </c>
      <c r="K8" s="6">
        <f>C31</f>
        <v>18964</v>
      </c>
      <c r="L8" s="6">
        <f>D31</f>
        <v>1577</v>
      </c>
      <c r="M8" s="21">
        <f t="shared" si="0"/>
        <v>1648</v>
      </c>
      <c r="N8" s="46">
        <f t="shared" si="1"/>
        <v>0.93478690989671953</v>
      </c>
      <c r="O8" s="46">
        <f t="shared" si="2"/>
        <v>0.75042538878556453</v>
      </c>
      <c r="P8" s="26"/>
      <c r="Q8" s="26"/>
    </row>
    <row r="9" spans="1:18">
      <c r="B9" s="31" t="s">
        <v>59</v>
      </c>
      <c r="C9" s="31">
        <v>62</v>
      </c>
      <c r="D9" s="31">
        <v>57</v>
      </c>
      <c r="F9" s="2" t="s">
        <v>3</v>
      </c>
      <c r="G9" s="20">
        <f>C33</f>
        <v>33783</v>
      </c>
      <c r="H9" s="20">
        <f>D33</f>
        <v>1857</v>
      </c>
      <c r="I9" s="6">
        <f t="shared" si="3"/>
        <v>30086</v>
      </c>
      <c r="J9" s="6">
        <f t="shared" si="3"/>
        <v>2202.7943617142296</v>
      </c>
      <c r="K9" s="6">
        <f>C40</f>
        <v>8192</v>
      </c>
      <c r="L9" s="6">
        <f>D40</f>
        <v>920</v>
      </c>
      <c r="M9" s="21">
        <f t="shared" si="0"/>
        <v>3697</v>
      </c>
      <c r="N9" s="46">
        <f t="shared" si="1"/>
        <v>0.89056626113725834</v>
      </c>
      <c r="O9" s="46">
        <f t="shared" si="2"/>
        <v>0.2424888257407572</v>
      </c>
      <c r="P9" s="26"/>
      <c r="Q9" s="26"/>
      <c r="R9" s="26"/>
    </row>
    <row r="10" spans="1:18">
      <c r="B10" s="31" t="s">
        <v>60</v>
      </c>
      <c r="C10" s="31">
        <v>31</v>
      </c>
      <c r="D10" s="31">
        <v>41</v>
      </c>
      <c r="F10" s="2" t="s">
        <v>4</v>
      </c>
      <c r="G10" s="20">
        <f>C42</f>
        <v>49750</v>
      </c>
      <c r="H10" s="20">
        <f>D42</f>
        <v>2490</v>
      </c>
      <c r="I10" s="6">
        <f t="shared" si="3"/>
        <v>28195</v>
      </c>
      <c r="J10" s="6">
        <f t="shared" si="3"/>
        <v>1626.3157749957418</v>
      </c>
      <c r="K10" s="6">
        <f>C49</f>
        <v>2881</v>
      </c>
      <c r="L10" s="6">
        <f>D49</f>
        <v>483</v>
      </c>
      <c r="M10" s="21">
        <f t="shared" si="0"/>
        <v>21555</v>
      </c>
      <c r="N10" s="46">
        <f t="shared" si="1"/>
        <v>0.56673366834170857</v>
      </c>
      <c r="O10" s="46">
        <f t="shared" si="2"/>
        <v>5.7909547738693466E-2</v>
      </c>
      <c r="P10" s="26"/>
      <c r="Q10" s="26"/>
      <c r="R10" s="26"/>
    </row>
    <row r="11" spans="1:18">
      <c r="B11" s="31" t="s">
        <v>61</v>
      </c>
      <c r="C11" s="31">
        <v>101</v>
      </c>
      <c r="D11" s="31">
        <v>99</v>
      </c>
      <c r="F11" s="2" t="s">
        <v>5</v>
      </c>
      <c r="G11" s="20">
        <f>C51</f>
        <v>35680</v>
      </c>
      <c r="H11" s="20">
        <f>D51</f>
        <v>1684</v>
      </c>
      <c r="I11" s="6">
        <f t="shared" si="3"/>
        <v>7614</v>
      </c>
      <c r="J11" s="6">
        <f t="shared" si="3"/>
        <v>1462.1843249057213</v>
      </c>
      <c r="K11" s="7">
        <f>C58</f>
        <v>526</v>
      </c>
      <c r="L11" s="7">
        <f>D58</f>
        <v>208</v>
      </c>
      <c r="M11" s="21">
        <f t="shared" si="0"/>
        <v>28066</v>
      </c>
      <c r="N11" s="46">
        <f t="shared" si="1"/>
        <v>0.21339686098654709</v>
      </c>
      <c r="O11" s="46">
        <f t="shared" si="2"/>
        <v>1.4742152466367713E-2</v>
      </c>
      <c r="P11" s="26"/>
      <c r="Q11" s="26"/>
      <c r="R11" s="26"/>
    </row>
    <row r="12" spans="1:18">
      <c r="B12" s="31" t="s">
        <v>62</v>
      </c>
      <c r="C12" s="31">
        <v>176</v>
      </c>
      <c r="D12" s="31">
        <v>210</v>
      </c>
      <c r="F12" s="2" t="s">
        <v>6</v>
      </c>
      <c r="G12" s="20">
        <f>C60</f>
        <v>82431</v>
      </c>
      <c r="H12" s="20">
        <f>D60</f>
        <v>3001</v>
      </c>
      <c r="I12" s="6">
        <f t="shared" si="3"/>
        <v>2817</v>
      </c>
      <c r="J12" s="6">
        <f t="shared" si="3"/>
        <v>441.51330670773672</v>
      </c>
      <c r="K12" s="7">
        <f>C67</f>
        <v>161</v>
      </c>
      <c r="L12" s="7">
        <f>D67</f>
        <v>99</v>
      </c>
      <c r="M12" s="21">
        <f t="shared" si="0"/>
        <v>79614</v>
      </c>
      <c r="N12" s="46">
        <f t="shared" si="1"/>
        <v>3.4174036466863192E-2</v>
      </c>
      <c r="O12" s="46">
        <f t="shared" si="2"/>
        <v>1.9531486940592736E-3</v>
      </c>
      <c r="P12" s="26"/>
      <c r="Q12" s="26"/>
      <c r="R12" s="26"/>
    </row>
    <row r="13" spans="1:18">
      <c r="B13" s="31" t="s">
        <v>63</v>
      </c>
      <c r="C13" s="30">
        <v>13412</v>
      </c>
      <c r="D13" s="31">
        <v>1499</v>
      </c>
      <c r="F13" s="39" t="s">
        <v>66</v>
      </c>
      <c r="G13" s="26">
        <f>SUM(G6:G8)</f>
        <v>62092</v>
      </c>
      <c r="H13" s="26"/>
    </row>
    <row r="14" spans="1:18">
      <c r="B14" s="31" t="s">
        <v>64</v>
      </c>
      <c r="C14" s="30">
        <v>5298</v>
      </c>
      <c r="D14" s="31">
        <v>781</v>
      </c>
    </row>
    <row r="15" spans="1:18">
      <c r="B15" s="31" t="s">
        <v>1</v>
      </c>
      <c r="C15" s="30">
        <v>17564</v>
      </c>
      <c r="D15" s="30">
        <v>1405</v>
      </c>
      <c r="G15" s="3" t="s">
        <v>65</v>
      </c>
      <c r="H15" s="3" t="s">
        <v>11</v>
      </c>
      <c r="I15" s="3" t="s">
        <v>38</v>
      </c>
      <c r="J15" s="3" t="s">
        <v>11</v>
      </c>
      <c r="K15" s="3" t="s">
        <v>9</v>
      </c>
      <c r="L15" s="3" t="s">
        <v>39</v>
      </c>
      <c r="N15" t="s">
        <v>75</v>
      </c>
    </row>
    <row r="16" spans="1:18">
      <c r="B16" s="31" t="s">
        <v>57</v>
      </c>
      <c r="C16" s="31">
        <v>257</v>
      </c>
      <c r="D16" s="31">
        <v>146</v>
      </c>
      <c r="F16" s="2" t="s">
        <v>0</v>
      </c>
      <c r="G16" s="20">
        <f>SUM(C10:C13)</f>
        <v>13720</v>
      </c>
      <c r="H16" s="20">
        <f>SQRT(SUMSQ(D10:D13))</f>
        <v>1517.426439732747</v>
      </c>
      <c r="I16" s="6">
        <f>K6</f>
        <v>13412</v>
      </c>
      <c r="J16" s="6">
        <f>L6</f>
        <v>1499</v>
      </c>
      <c r="K16" s="6">
        <f>I6-K6</f>
        <v>308</v>
      </c>
      <c r="L16" s="21">
        <f>SUM(C7:C9,C14)</f>
        <v>5537</v>
      </c>
      <c r="N16" s="51">
        <f>(SUM(I6:I8)/SUM(G6:G8))</f>
        <v>0.8482574244669201</v>
      </c>
    </row>
    <row r="17" spans="2:14">
      <c r="B17" s="31" t="s">
        <v>58</v>
      </c>
      <c r="C17" s="31">
        <v>435</v>
      </c>
      <c r="D17" s="31">
        <v>199</v>
      </c>
      <c r="F17" s="2" t="s">
        <v>1</v>
      </c>
      <c r="G17" s="20">
        <f>SUM(C19:C22)</f>
        <v>15327</v>
      </c>
      <c r="H17" s="20">
        <f t="shared" ref="H17:H22" si="4">SQRT(SUMSQ(D11:D14))</f>
        <v>1706.1251419517855</v>
      </c>
      <c r="I17" s="6">
        <f t="shared" ref="I17:I22" si="5">K7</f>
        <v>13869</v>
      </c>
      <c r="J17" s="6">
        <f t="shared" ref="J17:J22" si="6">L7</f>
        <v>1309</v>
      </c>
      <c r="K17" s="6">
        <f t="shared" ref="K17:K22" si="7">I7-K7</f>
        <v>1458</v>
      </c>
      <c r="L17" s="21">
        <f>SUM(C16:C18,C23)</f>
        <v>2237</v>
      </c>
    </row>
    <row r="18" spans="2:14">
      <c r="B18" s="31" t="s">
        <v>59</v>
      </c>
      <c r="C18" s="31">
        <v>1040</v>
      </c>
      <c r="D18" s="31">
        <v>321</v>
      </c>
      <c r="F18" s="2" t="s">
        <v>2</v>
      </c>
      <c r="G18" s="20">
        <f>SUM(C28:C31)</f>
        <v>23623</v>
      </c>
      <c r="H18" s="20">
        <f t="shared" si="4"/>
        <v>2207.9599181144572</v>
      </c>
      <c r="I18" s="6">
        <f t="shared" si="5"/>
        <v>18964</v>
      </c>
      <c r="J18" s="6">
        <f t="shared" si="6"/>
        <v>1577</v>
      </c>
      <c r="K18" s="6">
        <f t="shared" si="7"/>
        <v>4659</v>
      </c>
      <c r="L18" s="21">
        <f>SUM(C25:C27,C32)</f>
        <v>1648</v>
      </c>
      <c r="N18" t="s">
        <v>76</v>
      </c>
    </row>
    <row r="19" spans="2:14">
      <c r="B19" s="31" t="s">
        <v>60</v>
      </c>
      <c r="C19" s="31">
        <v>449</v>
      </c>
      <c r="D19" s="31">
        <v>176</v>
      </c>
      <c r="F19" s="2" t="s">
        <v>3</v>
      </c>
      <c r="G19" s="20">
        <f>SUM(C37:C40)</f>
        <v>30086</v>
      </c>
      <c r="H19" s="20">
        <f t="shared" si="4"/>
        <v>2202.7943617142296</v>
      </c>
      <c r="I19" s="6">
        <f t="shared" si="5"/>
        <v>8192</v>
      </c>
      <c r="J19" s="6">
        <f t="shared" si="6"/>
        <v>920</v>
      </c>
      <c r="K19" s="6">
        <f t="shared" si="7"/>
        <v>21894</v>
      </c>
      <c r="L19" s="21">
        <f>SUM(C34:C36,C41)</f>
        <v>3697</v>
      </c>
      <c r="N19" s="44">
        <f>(SUM(K6:K8)/SUM(G6:G8))</f>
        <v>0.74478193648135027</v>
      </c>
    </row>
    <row r="20" spans="2:14">
      <c r="B20" s="31" t="s">
        <v>61</v>
      </c>
      <c r="C20" s="31">
        <v>563</v>
      </c>
      <c r="D20" s="31">
        <v>288</v>
      </c>
      <c r="F20" s="2" t="s">
        <v>4</v>
      </c>
      <c r="G20" s="20">
        <f>SUM(C46:C49)</f>
        <v>28195</v>
      </c>
      <c r="H20" s="20">
        <f t="shared" si="4"/>
        <v>1626.3157749957418</v>
      </c>
      <c r="I20" s="6">
        <f t="shared" si="5"/>
        <v>2881</v>
      </c>
      <c r="J20" s="6">
        <f t="shared" si="6"/>
        <v>483</v>
      </c>
      <c r="K20" s="6">
        <f t="shared" si="7"/>
        <v>25314</v>
      </c>
      <c r="L20" s="21">
        <f>SUM(C43:C45,C50)</f>
        <v>21555</v>
      </c>
    </row>
    <row r="21" spans="2:14">
      <c r="B21" s="31" t="s">
        <v>62</v>
      </c>
      <c r="C21" s="30">
        <v>446</v>
      </c>
      <c r="D21" s="31">
        <v>173</v>
      </c>
      <c r="F21" s="2" t="s">
        <v>5</v>
      </c>
      <c r="G21" s="20">
        <f>SUM(C55:C58)</f>
        <v>7614</v>
      </c>
      <c r="H21" s="20">
        <f t="shared" si="4"/>
        <v>1462.1843249057213</v>
      </c>
      <c r="I21" s="6">
        <f t="shared" si="5"/>
        <v>526</v>
      </c>
      <c r="J21" s="6">
        <f t="shared" si="6"/>
        <v>208</v>
      </c>
      <c r="K21" s="6">
        <f t="shared" si="7"/>
        <v>7088</v>
      </c>
      <c r="L21" s="21">
        <f>SUM(C52:C54,C59)</f>
        <v>28066</v>
      </c>
    </row>
    <row r="22" spans="2:14">
      <c r="B22" s="31" t="s">
        <v>63</v>
      </c>
      <c r="C22" s="30">
        <v>13869</v>
      </c>
      <c r="D22" s="31">
        <v>1309</v>
      </c>
      <c r="F22" s="2" t="s">
        <v>6</v>
      </c>
      <c r="G22" s="20">
        <f>SUM(C64:C67)</f>
        <v>2817</v>
      </c>
      <c r="H22" s="20">
        <f t="shared" si="4"/>
        <v>441.51330670773672</v>
      </c>
      <c r="I22" s="6">
        <f t="shared" si="5"/>
        <v>161</v>
      </c>
      <c r="J22" s="6">
        <f t="shared" si="6"/>
        <v>99</v>
      </c>
      <c r="K22" s="6">
        <f t="shared" si="7"/>
        <v>2656</v>
      </c>
      <c r="L22" s="21">
        <f>SUM(C61:C63,C68)</f>
        <v>79614</v>
      </c>
    </row>
    <row r="23" spans="2:14">
      <c r="B23" s="31" t="s">
        <v>64</v>
      </c>
      <c r="C23" s="31">
        <v>505</v>
      </c>
      <c r="D23" s="31">
        <v>234</v>
      </c>
    </row>
    <row r="24" spans="2:14">
      <c r="B24" s="31" t="s">
        <v>2</v>
      </c>
      <c r="C24" s="30">
        <v>25271</v>
      </c>
      <c r="D24" s="30">
        <v>1640</v>
      </c>
    </row>
    <row r="25" spans="2:14" ht="15.75" thickBot="1">
      <c r="B25" s="31" t="s">
        <v>57</v>
      </c>
      <c r="C25" s="31">
        <v>566</v>
      </c>
      <c r="D25" s="31">
        <v>206</v>
      </c>
    </row>
    <row r="26" spans="2:14">
      <c r="B26" s="31" t="s">
        <v>58</v>
      </c>
      <c r="C26" s="30">
        <v>239</v>
      </c>
      <c r="D26" s="31">
        <v>158</v>
      </c>
      <c r="J26" s="22" t="s">
        <v>42</v>
      </c>
      <c r="K26" s="22" t="s">
        <v>41</v>
      </c>
      <c r="L26" s="23" t="s">
        <v>40</v>
      </c>
    </row>
    <row r="27" spans="2:14">
      <c r="B27" s="31" t="s">
        <v>59</v>
      </c>
      <c r="C27" s="30">
        <v>483</v>
      </c>
      <c r="D27" s="31">
        <v>186</v>
      </c>
      <c r="I27" s="2" t="s">
        <v>0</v>
      </c>
      <c r="J27" s="21">
        <f>I16</f>
        <v>13412</v>
      </c>
      <c r="K27" s="21">
        <f>K16</f>
        <v>308</v>
      </c>
      <c r="L27" s="21">
        <f>L16</f>
        <v>5537</v>
      </c>
    </row>
    <row r="28" spans="2:14">
      <c r="B28" s="31" t="s">
        <v>60</v>
      </c>
      <c r="C28" s="30">
        <v>465</v>
      </c>
      <c r="D28" s="31">
        <v>211</v>
      </c>
      <c r="I28" s="2" t="s">
        <v>1</v>
      </c>
      <c r="J28" s="21">
        <f t="shared" ref="J28:J33" si="8">I17</f>
        <v>13869</v>
      </c>
      <c r="K28" s="21">
        <f t="shared" ref="K28:L33" si="9">K17</f>
        <v>1458</v>
      </c>
      <c r="L28" s="21">
        <f t="shared" si="9"/>
        <v>2237</v>
      </c>
    </row>
    <row r="29" spans="2:14">
      <c r="B29" s="31" t="s">
        <v>61</v>
      </c>
      <c r="C29" s="30">
        <v>1115</v>
      </c>
      <c r="D29" s="31">
        <v>329</v>
      </c>
      <c r="I29" s="2" t="s">
        <v>2</v>
      </c>
      <c r="J29" s="21">
        <f t="shared" si="8"/>
        <v>18964</v>
      </c>
      <c r="K29" s="21">
        <f t="shared" si="9"/>
        <v>4659</v>
      </c>
      <c r="L29" s="21">
        <f t="shared" si="9"/>
        <v>1648</v>
      </c>
    </row>
    <row r="30" spans="2:14">
      <c r="B30" s="31" t="s">
        <v>62</v>
      </c>
      <c r="C30" s="30">
        <v>3079</v>
      </c>
      <c r="D30" s="31">
        <v>515</v>
      </c>
      <c r="I30" s="2" t="s">
        <v>3</v>
      </c>
      <c r="J30" s="21">
        <f t="shared" si="8"/>
        <v>8192</v>
      </c>
      <c r="K30" s="21">
        <f t="shared" si="9"/>
        <v>21894</v>
      </c>
      <c r="L30" s="21">
        <f t="shared" si="9"/>
        <v>3697</v>
      </c>
    </row>
    <row r="31" spans="2:14">
      <c r="B31" s="31" t="s">
        <v>63</v>
      </c>
      <c r="C31" s="30">
        <v>18964</v>
      </c>
      <c r="D31" s="31">
        <v>1577</v>
      </c>
      <c r="I31" s="2" t="s">
        <v>4</v>
      </c>
      <c r="J31" s="21">
        <f t="shared" si="8"/>
        <v>2881</v>
      </c>
      <c r="K31" s="21">
        <f t="shared" si="9"/>
        <v>25314</v>
      </c>
      <c r="L31" s="21">
        <f t="shared" si="9"/>
        <v>21555</v>
      </c>
    </row>
    <row r="32" spans="2:14">
      <c r="B32" s="31" t="s">
        <v>64</v>
      </c>
      <c r="C32" s="31">
        <v>360</v>
      </c>
      <c r="D32" s="31">
        <v>134</v>
      </c>
      <c r="I32" s="2" t="s">
        <v>5</v>
      </c>
      <c r="J32" s="21">
        <f t="shared" si="8"/>
        <v>526</v>
      </c>
      <c r="K32" s="21">
        <f t="shared" si="9"/>
        <v>7088</v>
      </c>
      <c r="L32" s="21">
        <f t="shared" si="9"/>
        <v>28066</v>
      </c>
    </row>
    <row r="33" spans="2:12">
      <c r="B33" s="31" t="s">
        <v>3</v>
      </c>
      <c r="C33" s="30">
        <v>33783</v>
      </c>
      <c r="D33" s="30">
        <v>1857</v>
      </c>
      <c r="I33" s="2" t="s">
        <v>6</v>
      </c>
      <c r="J33" s="21">
        <f t="shared" si="8"/>
        <v>161</v>
      </c>
      <c r="K33" s="21">
        <f t="shared" si="9"/>
        <v>2656</v>
      </c>
      <c r="L33" s="21">
        <f t="shared" si="9"/>
        <v>79614</v>
      </c>
    </row>
    <row r="34" spans="2:12">
      <c r="B34" s="31" t="s">
        <v>57</v>
      </c>
      <c r="C34" s="30">
        <v>611</v>
      </c>
      <c r="D34" s="31">
        <v>307</v>
      </c>
    </row>
    <row r="35" spans="2:12">
      <c r="B35" s="31" t="s">
        <v>58</v>
      </c>
      <c r="C35" s="30">
        <v>617</v>
      </c>
      <c r="D35" s="31">
        <v>251</v>
      </c>
    </row>
    <row r="36" spans="2:12">
      <c r="B36" s="31" t="s">
        <v>59</v>
      </c>
      <c r="C36" s="30">
        <v>1986</v>
      </c>
      <c r="D36" s="31">
        <v>379</v>
      </c>
    </row>
    <row r="37" spans="2:12">
      <c r="B37" s="31" t="s">
        <v>60</v>
      </c>
      <c r="C37" s="30">
        <v>5121</v>
      </c>
      <c r="D37" s="31">
        <v>943</v>
      </c>
    </row>
    <row r="38" spans="2:12">
      <c r="B38" s="31" t="s">
        <v>61</v>
      </c>
      <c r="C38" s="30">
        <v>6060</v>
      </c>
      <c r="D38" s="31">
        <v>830</v>
      </c>
    </row>
    <row r="39" spans="2:12">
      <c r="B39" s="31" t="s">
        <v>62</v>
      </c>
      <c r="C39" s="30">
        <v>10713</v>
      </c>
      <c r="D39" s="31">
        <v>1203</v>
      </c>
    </row>
    <row r="40" spans="2:12">
      <c r="B40" s="31" t="s">
        <v>63</v>
      </c>
      <c r="C40" s="30">
        <v>8192</v>
      </c>
      <c r="D40" s="31">
        <v>920</v>
      </c>
    </row>
    <row r="41" spans="2:12">
      <c r="B41" s="31" t="s">
        <v>64</v>
      </c>
      <c r="C41" s="31">
        <v>483</v>
      </c>
      <c r="D41" s="31">
        <v>203</v>
      </c>
    </row>
    <row r="42" spans="2:12">
      <c r="B42" s="31" t="s">
        <v>4</v>
      </c>
      <c r="C42" s="30">
        <v>49750</v>
      </c>
      <c r="D42" s="30">
        <v>2490</v>
      </c>
    </row>
    <row r="43" spans="2:12">
      <c r="B43" s="31" t="s">
        <v>57</v>
      </c>
      <c r="C43" s="30">
        <v>2124</v>
      </c>
      <c r="D43" s="31">
        <v>498</v>
      </c>
    </row>
    <row r="44" spans="2:12">
      <c r="B44" s="31" t="s">
        <v>58</v>
      </c>
      <c r="C44" s="30">
        <v>7585</v>
      </c>
      <c r="D44" s="31">
        <v>1023</v>
      </c>
    </row>
    <row r="45" spans="2:12">
      <c r="B45" s="31" t="s">
        <v>59</v>
      </c>
      <c r="C45" s="30">
        <v>11189</v>
      </c>
      <c r="D45" s="31">
        <v>1327</v>
      </c>
    </row>
    <row r="46" spans="2:12">
      <c r="B46" s="31" t="s">
        <v>60</v>
      </c>
      <c r="C46" s="30">
        <v>11048</v>
      </c>
      <c r="D46" s="31">
        <v>1048</v>
      </c>
    </row>
    <row r="47" spans="2:12">
      <c r="B47" s="31" t="s">
        <v>61</v>
      </c>
      <c r="C47" s="30">
        <v>7878</v>
      </c>
      <c r="D47" s="31">
        <v>1091</v>
      </c>
    </row>
    <row r="48" spans="2:12">
      <c r="B48" s="31" t="s">
        <v>62</v>
      </c>
      <c r="C48" s="30">
        <v>6388</v>
      </c>
      <c r="D48" s="31">
        <v>933</v>
      </c>
    </row>
    <row r="49" spans="2:4">
      <c r="B49" s="31" t="s">
        <v>63</v>
      </c>
      <c r="C49" s="31">
        <v>2881</v>
      </c>
      <c r="D49" s="31">
        <v>483</v>
      </c>
    </row>
    <row r="50" spans="2:4">
      <c r="B50" s="31" t="s">
        <v>64</v>
      </c>
      <c r="C50" s="31">
        <v>657</v>
      </c>
      <c r="D50" s="31">
        <v>255</v>
      </c>
    </row>
    <row r="51" spans="2:4">
      <c r="B51" s="31" t="s">
        <v>5</v>
      </c>
      <c r="C51" s="30">
        <v>35680</v>
      </c>
      <c r="D51" s="30">
        <v>1684</v>
      </c>
    </row>
    <row r="52" spans="2:4">
      <c r="B52" s="31" t="s">
        <v>57</v>
      </c>
      <c r="C52" s="30">
        <v>6420</v>
      </c>
      <c r="D52" s="31">
        <v>812</v>
      </c>
    </row>
    <row r="53" spans="2:4">
      <c r="B53" s="31" t="s">
        <v>58</v>
      </c>
      <c r="C53" s="30">
        <v>11174</v>
      </c>
      <c r="D53" s="31">
        <v>1076</v>
      </c>
    </row>
    <row r="54" spans="2:4">
      <c r="B54" s="31" t="s">
        <v>59</v>
      </c>
      <c r="C54" s="30">
        <v>9872</v>
      </c>
      <c r="D54" s="31">
        <v>1105</v>
      </c>
    </row>
    <row r="55" spans="2:4">
      <c r="B55" s="31" t="s">
        <v>60</v>
      </c>
      <c r="C55" s="31">
        <v>4197</v>
      </c>
      <c r="D55" s="31">
        <v>730</v>
      </c>
    </row>
    <row r="56" spans="2:4">
      <c r="B56" s="31" t="s">
        <v>61</v>
      </c>
      <c r="C56" s="31">
        <v>2137</v>
      </c>
      <c r="D56" s="31">
        <v>571</v>
      </c>
    </row>
    <row r="57" spans="2:4">
      <c r="B57" s="31" t="s">
        <v>62</v>
      </c>
      <c r="C57" s="31">
        <v>754</v>
      </c>
      <c r="D57" s="31">
        <v>220</v>
      </c>
    </row>
    <row r="58" spans="2:4">
      <c r="B58" s="31" t="s">
        <v>63</v>
      </c>
      <c r="C58" s="31">
        <v>526</v>
      </c>
      <c r="D58" s="31">
        <v>208</v>
      </c>
    </row>
    <row r="59" spans="2:4">
      <c r="B59" s="31" t="s">
        <v>64</v>
      </c>
      <c r="C59" s="31">
        <v>600</v>
      </c>
      <c r="D59" s="31">
        <v>309</v>
      </c>
    </row>
    <row r="60" spans="2:4">
      <c r="B60" s="31" t="s">
        <v>6</v>
      </c>
      <c r="C60" s="30">
        <v>82431</v>
      </c>
      <c r="D60" s="30">
        <v>3001</v>
      </c>
    </row>
    <row r="61" spans="2:4">
      <c r="B61" s="31" t="s">
        <v>57</v>
      </c>
      <c r="C61" s="30">
        <v>54481</v>
      </c>
      <c r="D61" s="30">
        <v>2769</v>
      </c>
    </row>
    <row r="62" spans="2:4">
      <c r="B62" s="31" t="s">
        <v>58</v>
      </c>
      <c r="C62" s="30">
        <v>17323</v>
      </c>
      <c r="D62" s="31">
        <v>1585</v>
      </c>
    </row>
    <row r="63" spans="2:4">
      <c r="B63" s="31" t="s">
        <v>59</v>
      </c>
      <c r="C63" s="31">
        <v>7011</v>
      </c>
      <c r="D63" s="31">
        <v>786</v>
      </c>
    </row>
    <row r="64" spans="2:4">
      <c r="B64" s="31" t="s">
        <v>60</v>
      </c>
      <c r="C64" s="31">
        <v>1671</v>
      </c>
      <c r="D64" s="31">
        <v>415</v>
      </c>
    </row>
    <row r="65" spans="1:18">
      <c r="B65" s="31" t="s">
        <v>61</v>
      </c>
      <c r="C65" s="31">
        <v>611</v>
      </c>
      <c r="D65" s="31">
        <v>242</v>
      </c>
    </row>
    <row r="66" spans="1:18">
      <c r="B66" s="31" t="s">
        <v>62</v>
      </c>
      <c r="C66" s="31">
        <v>374</v>
      </c>
      <c r="D66" s="31">
        <v>153</v>
      </c>
    </row>
    <row r="67" spans="1:18">
      <c r="B67" s="31" t="s">
        <v>63</v>
      </c>
      <c r="C67" s="31">
        <v>161</v>
      </c>
      <c r="D67" s="31">
        <v>99</v>
      </c>
    </row>
    <row r="68" spans="1:18">
      <c r="B68" s="31" t="s">
        <v>64</v>
      </c>
      <c r="C68" s="31">
        <v>799</v>
      </c>
      <c r="D68" s="31">
        <v>208</v>
      </c>
    </row>
    <row r="69" spans="1:18">
      <c r="B69" s="50"/>
      <c r="C69" s="50"/>
      <c r="D69" s="50"/>
    </row>
    <row r="70" spans="1:18">
      <c r="A70" s="9">
        <v>2022</v>
      </c>
    </row>
    <row r="71" spans="1:18">
      <c r="B71" s="33" t="s">
        <v>53</v>
      </c>
      <c r="C71" s="31" t="s">
        <v>54</v>
      </c>
      <c r="D71" s="31"/>
    </row>
    <row r="72" spans="1:18">
      <c r="B72" s="34"/>
      <c r="C72" s="35" t="s">
        <v>55</v>
      </c>
      <c r="D72" s="31" t="s">
        <v>22</v>
      </c>
    </row>
    <row r="73" spans="1:18">
      <c r="B73" s="31" t="s">
        <v>56</v>
      </c>
      <c r="C73" s="30">
        <v>253526</v>
      </c>
      <c r="D73" s="30">
        <v>3215</v>
      </c>
      <c r="G73" s="3" t="s">
        <v>8</v>
      </c>
      <c r="H73" s="3" t="s">
        <v>11</v>
      </c>
      <c r="I73" s="3" t="s">
        <v>52</v>
      </c>
      <c r="J73" s="3" t="s">
        <v>11</v>
      </c>
      <c r="K73" s="3" t="s">
        <v>38</v>
      </c>
      <c r="L73" s="3" t="s">
        <v>11</v>
      </c>
      <c r="M73" s="3" t="s">
        <v>39</v>
      </c>
      <c r="N73" s="3" t="s">
        <v>15</v>
      </c>
      <c r="O73" s="3" t="s">
        <v>74</v>
      </c>
    </row>
    <row r="74" spans="1:18">
      <c r="B74" s="31" t="s">
        <v>0</v>
      </c>
      <c r="C74" s="30">
        <v>18679</v>
      </c>
      <c r="D74" s="31">
        <v>1411</v>
      </c>
      <c r="F74" s="2" t="s">
        <v>0</v>
      </c>
      <c r="G74" s="20">
        <f>C74</f>
        <v>18679</v>
      </c>
      <c r="H74" s="20">
        <f>D74</f>
        <v>1411</v>
      </c>
      <c r="I74" s="6">
        <f>G84</f>
        <v>13442</v>
      </c>
      <c r="J74" s="6">
        <f>H84</f>
        <v>1223.6416959224625</v>
      </c>
      <c r="K74" s="6">
        <f>C81</f>
        <v>13029</v>
      </c>
      <c r="L74" s="6">
        <f>D81</f>
        <v>1200</v>
      </c>
      <c r="M74" s="21">
        <f t="shared" ref="M74:M80" si="10">G74-I74</f>
        <v>5237</v>
      </c>
      <c r="N74" s="46">
        <f t="shared" ref="N74:N80" si="11">I74/G74</f>
        <v>0.7196316719310456</v>
      </c>
      <c r="O74" s="46">
        <f t="shared" ref="O74:O80" si="12">K74/G74</f>
        <v>0.69752128058247231</v>
      </c>
      <c r="P74" s="26"/>
      <c r="Q74" s="26"/>
      <c r="R74" s="26"/>
    </row>
    <row r="75" spans="1:18">
      <c r="B75" s="31" t="s">
        <v>57</v>
      </c>
      <c r="C75" s="31">
        <v>141</v>
      </c>
      <c r="D75" s="31">
        <v>159</v>
      </c>
      <c r="F75" s="2" t="s">
        <v>1</v>
      </c>
      <c r="G75" s="20">
        <f>C83</f>
        <v>18336</v>
      </c>
      <c r="H75" s="20">
        <f>D83</f>
        <v>1197</v>
      </c>
      <c r="I75" s="6">
        <f t="shared" ref="I75:I80" si="13">G85</f>
        <v>16257</v>
      </c>
      <c r="J75" s="6">
        <f t="shared" ref="J75:J80" si="14">H85</f>
        <v>1406.9335449835576</v>
      </c>
      <c r="K75" s="6">
        <f>C90</f>
        <v>14944</v>
      </c>
      <c r="L75" s="6">
        <f>D90</f>
        <v>1113</v>
      </c>
      <c r="M75" s="21">
        <f t="shared" si="10"/>
        <v>2079</v>
      </c>
      <c r="N75" s="46">
        <f t="shared" si="11"/>
        <v>0.88661649214659688</v>
      </c>
      <c r="O75" s="46">
        <f t="shared" si="12"/>
        <v>0.81500872600349039</v>
      </c>
      <c r="P75" s="26"/>
      <c r="Q75" s="26"/>
    </row>
    <row r="76" spans="1:18">
      <c r="B76" s="31" t="s">
        <v>58</v>
      </c>
      <c r="C76" s="31">
        <v>71</v>
      </c>
      <c r="D76" s="31">
        <v>67</v>
      </c>
      <c r="F76" s="2" t="s">
        <v>2</v>
      </c>
      <c r="G76" s="20">
        <f>C92</f>
        <v>27838</v>
      </c>
      <c r="H76" s="20">
        <f>D92</f>
        <v>1426</v>
      </c>
      <c r="I76" s="6">
        <f t="shared" si="13"/>
        <v>25956</v>
      </c>
      <c r="J76" s="6">
        <f t="shared" si="14"/>
        <v>1845.3677140342518</v>
      </c>
      <c r="K76" s="6">
        <f>C99</f>
        <v>18624</v>
      </c>
      <c r="L76" s="6">
        <f>D99</f>
        <v>1231</v>
      </c>
      <c r="M76" s="21">
        <f t="shared" si="10"/>
        <v>1882</v>
      </c>
      <c r="N76" s="46">
        <f t="shared" si="11"/>
        <v>0.93239456857532865</v>
      </c>
      <c r="O76" s="46">
        <f t="shared" si="12"/>
        <v>0.66901357856167831</v>
      </c>
      <c r="P76" s="26"/>
      <c r="Q76" s="26"/>
    </row>
    <row r="77" spans="1:18">
      <c r="B77" s="31" t="s">
        <v>59</v>
      </c>
      <c r="C77" s="31">
        <v>41</v>
      </c>
      <c r="D77" s="31">
        <v>40</v>
      </c>
      <c r="F77" s="2" t="s">
        <v>3</v>
      </c>
      <c r="G77" s="20">
        <f>C101</f>
        <v>32078</v>
      </c>
      <c r="H77" s="20">
        <f>D101</f>
        <v>1862</v>
      </c>
      <c r="I77" s="6">
        <f t="shared" si="13"/>
        <v>27317</v>
      </c>
      <c r="J77" s="6">
        <f t="shared" si="14"/>
        <v>1838.9989124520982</v>
      </c>
      <c r="K77" s="6">
        <f>C108</f>
        <v>6985</v>
      </c>
      <c r="L77" s="6">
        <f>D108</f>
        <v>786</v>
      </c>
      <c r="M77" s="21">
        <f t="shared" si="10"/>
        <v>4761</v>
      </c>
      <c r="N77" s="46">
        <f t="shared" si="11"/>
        <v>0.85158052247646365</v>
      </c>
      <c r="O77" s="46">
        <f t="shared" si="12"/>
        <v>0.2177504831972068</v>
      </c>
      <c r="P77" s="26"/>
      <c r="Q77" s="26"/>
      <c r="R77" s="26"/>
    </row>
    <row r="78" spans="1:18">
      <c r="B78" s="31" t="s">
        <v>60</v>
      </c>
      <c r="C78" s="31">
        <v>105</v>
      </c>
      <c r="D78" s="31">
        <v>71</v>
      </c>
      <c r="F78" s="2" t="s">
        <v>4</v>
      </c>
      <c r="G78" s="20">
        <f>C110</f>
        <v>49314</v>
      </c>
      <c r="H78" s="20">
        <f>D110</f>
        <v>2285</v>
      </c>
      <c r="I78" s="6">
        <f t="shared" si="13"/>
        <v>24234</v>
      </c>
      <c r="J78" s="6">
        <f t="shared" si="14"/>
        <v>1408.8172344204197</v>
      </c>
      <c r="K78" s="6">
        <f>C117</f>
        <v>2076</v>
      </c>
      <c r="L78" s="6">
        <f>D117</f>
        <v>429</v>
      </c>
      <c r="M78" s="21">
        <f t="shared" si="10"/>
        <v>25080</v>
      </c>
      <c r="N78" s="46">
        <f t="shared" si="11"/>
        <v>0.49142231415013993</v>
      </c>
      <c r="O78" s="46">
        <f t="shared" si="12"/>
        <v>4.2097578780873585E-2</v>
      </c>
      <c r="P78" s="26"/>
      <c r="Q78" s="26"/>
      <c r="R78" s="26"/>
    </row>
    <row r="79" spans="1:18">
      <c r="B79" s="31" t="s">
        <v>61</v>
      </c>
      <c r="C79" s="31">
        <v>87</v>
      </c>
      <c r="D79" s="31">
        <v>83</v>
      </c>
      <c r="F79" s="2" t="s">
        <v>5</v>
      </c>
      <c r="G79" s="20">
        <f>C119</f>
        <v>35072</v>
      </c>
      <c r="H79" s="20">
        <f>D119</f>
        <v>2045</v>
      </c>
      <c r="I79" s="6">
        <f t="shared" si="13"/>
        <v>5879</v>
      </c>
      <c r="J79" s="6">
        <f t="shared" si="14"/>
        <v>1252.7513719808892</v>
      </c>
      <c r="K79" s="7">
        <f>C126</f>
        <v>295</v>
      </c>
      <c r="L79" s="7">
        <f>D126</f>
        <v>133</v>
      </c>
      <c r="M79" s="21">
        <f t="shared" si="10"/>
        <v>29193</v>
      </c>
      <c r="N79" s="46">
        <f t="shared" si="11"/>
        <v>0.16762659671532848</v>
      </c>
      <c r="O79" s="46">
        <f t="shared" si="12"/>
        <v>8.4112682481751831E-3</v>
      </c>
      <c r="P79" s="26"/>
      <c r="Q79" s="26"/>
      <c r="R79" s="26"/>
    </row>
    <row r="80" spans="1:18">
      <c r="B80" s="31" t="s">
        <v>62</v>
      </c>
      <c r="C80" s="31">
        <v>221</v>
      </c>
      <c r="D80" s="31">
        <v>213</v>
      </c>
      <c r="F80" s="2" t="s">
        <v>6</v>
      </c>
      <c r="G80" s="20">
        <f>C128</f>
        <v>72209</v>
      </c>
      <c r="H80" s="20">
        <f>D128</f>
        <v>2350</v>
      </c>
      <c r="I80" s="6">
        <f t="shared" si="13"/>
        <v>1736</v>
      </c>
      <c r="J80" s="6">
        <f t="shared" si="14"/>
        <v>396.62702883187376</v>
      </c>
      <c r="K80" s="7">
        <f>C135</f>
        <v>49</v>
      </c>
      <c r="L80" s="7">
        <f>D135</f>
        <v>40</v>
      </c>
      <c r="M80" s="21">
        <f t="shared" si="10"/>
        <v>70473</v>
      </c>
      <c r="N80" s="46">
        <f t="shared" si="11"/>
        <v>2.4041324488637151E-2</v>
      </c>
      <c r="O80" s="46">
        <f t="shared" si="12"/>
        <v>6.7858577185669379E-4</v>
      </c>
      <c r="P80" s="26"/>
      <c r="Q80" s="26"/>
      <c r="R80" s="26"/>
    </row>
    <row r="81" spans="2:14">
      <c r="B81" s="31" t="s">
        <v>63</v>
      </c>
      <c r="C81" s="30">
        <v>13029</v>
      </c>
      <c r="D81" s="31">
        <v>1200</v>
      </c>
      <c r="F81" s="39" t="s">
        <v>66</v>
      </c>
      <c r="G81" s="26">
        <f>SUM(G74:G76)</f>
        <v>64853</v>
      </c>
      <c r="H81" s="26"/>
    </row>
    <row r="82" spans="2:14">
      <c r="B82" s="31" t="s">
        <v>64</v>
      </c>
      <c r="C82" s="30">
        <v>4984</v>
      </c>
      <c r="D82" s="31">
        <v>698</v>
      </c>
    </row>
    <row r="83" spans="2:14">
      <c r="B83" s="31" t="s">
        <v>1</v>
      </c>
      <c r="C83" s="30">
        <v>18336</v>
      </c>
      <c r="D83" s="30">
        <v>1197</v>
      </c>
      <c r="G83" s="3" t="s">
        <v>65</v>
      </c>
      <c r="H83" s="3" t="s">
        <v>11</v>
      </c>
      <c r="I83" s="3" t="s">
        <v>38</v>
      </c>
      <c r="J83" s="3" t="s">
        <v>11</v>
      </c>
      <c r="K83" s="3" t="s">
        <v>9</v>
      </c>
      <c r="L83" s="3" t="s">
        <v>39</v>
      </c>
      <c r="N83" t="s">
        <v>75</v>
      </c>
    </row>
    <row r="84" spans="2:14">
      <c r="B84" s="31" t="s">
        <v>57</v>
      </c>
      <c r="C84" s="31">
        <v>205</v>
      </c>
      <c r="D84" s="31">
        <v>148</v>
      </c>
      <c r="F84" s="2" t="s">
        <v>0</v>
      </c>
      <c r="G84" s="20">
        <f>SUM(C78:C81)</f>
        <v>13442</v>
      </c>
      <c r="H84" s="20">
        <f>SQRT(SUMSQ(D78:D81))</f>
        <v>1223.6416959224625</v>
      </c>
      <c r="I84" s="6">
        <f>K74</f>
        <v>13029</v>
      </c>
      <c r="J84" s="6">
        <f>L74</f>
        <v>1200</v>
      </c>
      <c r="K84" s="6">
        <f>I74-K74</f>
        <v>413</v>
      </c>
      <c r="L84" s="21">
        <f>SUM(C75:C77,C82)</f>
        <v>5237</v>
      </c>
      <c r="N84" s="51">
        <f>(SUM(I74:I76)/SUM(G74:G76))</f>
        <v>0.85817155721400706</v>
      </c>
    </row>
    <row r="85" spans="2:14">
      <c r="B85" s="31" t="s">
        <v>58</v>
      </c>
      <c r="C85" s="31">
        <v>435</v>
      </c>
      <c r="D85" s="31">
        <v>207</v>
      </c>
      <c r="F85" s="2" t="s">
        <v>1</v>
      </c>
      <c r="G85" s="20">
        <f>SUM(C87:C90)</f>
        <v>16257</v>
      </c>
      <c r="H85" s="20">
        <f t="shared" ref="H85:H90" si="15">SQRT(SUMSQ(D79:D82))</f>
        <v>1406.9335449835576</v>
      </c>
      <c r="I85" s="6">
        <f t="shared" ref="I85:I90" si="16">K75</f>
        <v>14944</v>
      </c>
      <c r="J85" s="6">
        <f t="shared" ref="J85:J90" si="17">L75</f>
        <v>1113</v>
      </c>
      <c r="K85" s="6">
        <f t="shared" ref="K85:K90" si="18">I75-K75</f>
        <v>1313</v>
      </c>
      <c r="L85" s="21">
        <f>SUM(C84:C86,C91)</f>
        <v>2079</v>
      </c>
    </row>
    <row r="86" spans="2:14">
      <c r="B86" s="31" t="s">
        <v>59</v>
      </c>
      <c r="C86" s="31">
        <v>867</v>
      </c>
      <c r="D86" s="31">
        <v>268</v>
      </c>
      <c r="F86" s="2" t="s">
        <v>2</v>
      </c>
      <c r="G86" s="20">
        <f>SUM(C96:C99)</f>
        <v>25956</v>
      </c>
      <c r="H86" s="20">
        <f t="shared" si="15"/>
        <v>1845.3677140342518</v>
      </c>
      <c r="I86" s="6">
        <f t="shared" si="16"/>
        <v>18624</v>
      </c>
      <c r="J86" s="6">
        <f t="shared" si="17"/>
        <v>1231</v>
      </c>
      <c r="K86" s="6">
        <f t="shared" si="18"/>
        <v>7332</v>
      </c>
      <c r="L86" s="21">
        <f>SUM(C93:C95,C100)</f>
        <v>1882</v>
      </c>
      <c r="N86" t="s">
        <v>76</v>
      </c>
    </row>
    <row r="87" spans="2:14">
      <c r="B87" s="31" t="s">
        <v>60</v>
      </c>
      <c r="C87" s="31">
        <v>440</v>
      </c>
      <c r="D87" s="31">
        <v>144</v>
      </c>
      <c r="F87" s="2" t="s">
        <v>3</v>
      </c>
      <c r="G87" s="20">
        <f>SUM(C105:C108)</f>
        <v>27317</v>
      </c>
      <c r="H87" s="20">
        <f t="shared" si="15"/>
        <v>1838.9989124520982</v>
      </c>
      <c r="I87" s="6">
        <f t="shared" si="16"/>
        <v>6985</v>
      </c>
      <c r="J87" s="6">
        <f t="shared" si="17"/>
        <v>786</v>
      </c>
      <c r="K87" s="6">
        <f t="shared" si="18"/>
        <v>20332</v>
      </c>
      <c r="L87" s="21">
        <f>SUM(C102:C104,C109)</f>
        <v>4761</v>
      </c>
      <c r="N87" s="44">
        <f>(SUM(K74:K76)/SUM(G74:G76))</f>
        <v>0.71850184262871419</v>
      </c>
    </row>
    <row r="88" spans="2:14">
      <c r="B88" s="31" t="s">
        <v>61</v>
      </c>
      <c r="C88" s="31">
        <v>525</v>
      </c>
      <c r="D88" s="31">
        <v>237</v>
      </c>
      <c r="F88" s="2" t="s">
        <v>4</v>
      </c>
      <c r="G88" s="20">
        <f>SUM(C114:C117)</f>
        <v>24234</v>
      </c>
      <c r="H88" s="20">
        <f t="shared" si="15"/>
        <v>1408.8172344204197</v>
      </c>
      <c r="I88" s="6">
        <f t="shared" si="16"/>
        <v>2076</v>
      </c>
      <c r="J88" s="6">
        <f t="shared" si="17"/>
        <v>429</v>
      </c>
      <c r="K88" s="6">
        <f t="shared" si="18"/>
        <v>22158</v>
      </c>
      <c r="L88" s="21">
        <f>SUM(C111:C113,C118)</f>
        <v>25080</v>
      </c>
    </row>
    <row r="89" spans="2:14">
      <c r="B89" s="31" t="s">
        <v>62</v>
      </c>
      <c r="C89" s="30">
        <v>348</v>
      </c>
      <c r="D89" s="31">
        <v>195</v>
      </c>
      <c r="F89" s="2" t="s">
        <v>5</v>
      </c>
      <c r="G89" s="20">
        <f>SUM(C123:C126)</f>
        <v>5879</v>
      </c>
      <c r="H89" s="20">
        <f t="shared" si="15"/>
        <v>1252.7513719808892</v>
      </c>
      <c r="I89" s="6">
        <f t="shared" si="16"/>
        <v>295</v>
      </c>
      <c r="J89" s="6">
        <f t="shared" si="17"/>
        <v>133</v>
      </c>
      <c r="K89" s="6">
        <f t="shared" si="18"/>
        <v>5584</v>
      </c>
      <c r="L89" s="21">
        <f>SUM(C120:C122,C127)</f>
        <v>29193</v>
      </c>
    </row>
    <row r="90" spans="2:14">
      <c r="B90" s="31" t="s">
        <v>63</v>
      </c>
      <c r="C90" s="30">
        <v>14944</v>
      </c>
      <c r="D90" s="31">
        <v>1113</v>
      </c>
      <c r="F90" s="2" t="s">
        <v>6</v>
      </c>
      <c r="G90" s="20">
        <f>SUM(C132:C135)</f>
        <v>1736</v>
      </c>
      <c r="H90" s="20">
        <f t="shared" si="15"/>
        <v>396.62702883187376</v>
      </c>
      <c r="I90" s="6">
        <f t="shared" si="16"/>
        <v>49</v>
      </c>
      <c r="J90" s="6">
        <f t="shared" si="17"/>
        <v>40</v>
      </c>
      <c r="K90" s="6">
        <f t="shared" si="18"/>
        <v>1687</v>
      </c>
      <c r="L90" s="21">
        <f>SUM(C129:C131,C136)</f>
        <v>70473</v>
      </c>
    </row>
    <row r="91" spans="2:14">
      <c r="B91" s="31" t="s">
        <v>64</v>
      </c>
      <c r="C91" s="31">
        <v>572</v>
      </c>
      <c r="D91" s="31">
        <v>222</v>
      </c>
    </row>
    <row r="92" spans="2:14">
      <c r="B92" s="31" t="s">
        <v>2</v>
      </c>
      <c r="C92" s="30">
        <v>27838</v>
      </c>
      <c r="D92" s="30">
        <v>1426</v>
      </c>
    </row>
    <row r="93" spans="2:14" ht="15.75" thickBot="1">
      <c r="B93" s="31" t="s">
        <v>57</v>
      </c>
      <c r="C93" s="31">
        <v>684</v>
      </c>
      <c r="D93" s="31">
        <v>273</v>
      </c>
    </row>
    <row r="94" spans="2:14">
      <c r="B94" s="31" t="s">
        <v>58</v>
      </c>
      <c r="C94" s="30">
        <v>237</v>
      </c>
      <c r="D94" s="31">
        <v>153</v>
      </c>
      <c r="J94" s="22" t="s">
        <v>42</v>
      </c>
      <c r="K94" s="22" t="s">
        <v>41</v>
      </c>
      <c r="L94" s="23" t="s">
        <v>40</v>
      </c>
    </row>
    <row r="95" spans="2:14">
      <c r="B95" s="31" t="s">
        <v>59</v>
      </c>
      <c r="C95" s="30">
        <v>604</v>
      </c>
      <c r="D95" s="31">
        <v>206</v>
      </c>
      <c r="I95" s="2" t="s">
        <v>0</v>
      </c>
      <c r="J95" s="21">
        <f>I84</f>
        <v>13029</v>
      </c>
      <c r="K95" s="21">
        <f>K84</f>
        <v>413</v>
      </c>
      <c r="L95" s="21">
        <f>L84</f>
        <v>5237</v>
      </c>
    </row>
    <row r="96" spans="2:14">
      <c r="B96" s="31" t="s">
        <v>60</v>
      </c>
      <c r="C96" s="30">
        <v>533</v>
      </c>
      <c r="D96" s="31">
        <v>168</v>
      </c>
      <c r="I96" s="2" t="s">
        <v>1</v>
      </c>
      <c r="J96" s="21">
        <f t="shared" ref="J96:J101" si="19">I85</f>
        <v>14944</v>
      </c>
      <c r="K96" s="21">
        <f t="shared" ref="K96:L96" si="20">K85</f>
        <v>1313</v>
      </c>
      <c r="L96" s="21">
        <f t="shared" si="20"/>
        <v>2079</v>
      </c>
    </row>
    <row r="97" spans="2:12">
      <c r="B97" s="31" t="s">
        <v>61</v>
      </c>
      <c r="C97" s="30">
        <v>1608</v>
      </c>
      <c r="D97" s="31">
        <v>432</v>
      </c>
      <c r="I97" s="2" t="s">
        <v>2</v>
      </c>
      <c r="J97" s="21">
        <f t="shared" si="19"/>
        <v>18624</v>
      </c>
      <c r="K97" s="21">
        <f t="shared" ref="K97:L97" si="21">K86</f>
        <v>7332</v>
      </c>
      <c r="L97" s="21">
        <f t="shared" si="21"/>
        <v>1882</v>
      </c>
    </row>
    <row r="98" spans="2:12">
      <c r="B98" s="31" t="s">
        <v>62</v>
      </c>
      <c r="C98" s="30">
        <v>5191</v>
      </c>
      <c r="D98" s="31">
        <v>685</v>
      </c>
      <c r="I98" s="2" t="s">
        <v>3</v>
      </c>
      <c r="J98" s="21">
        <f t="shared" si="19"/>
        <v>6985</v>
      </c>
      <c r="K98" s="21">
        <f t="shared" ref="K98:L98" si="22">K87</f>
        <v>20332</v>
      </c>
      <c r="L98" s="21">
        <f t="shared" si="22"/>
        <v>4761</v>
      </c>
    </row>
    <row r="99" spans="2:12">
      <c r="B99" s="31" t="s">
        <v>63</v>
      </c>
      <c r="C99" s="30">
        <v>18624</v>
      </c>
      <c r="D99" s="31">
        <v>1231</v>
      </c>
      <c r="I99" s="2" t="s">
        <v>4</v>
      </c>
      <c r="J99" s="21">
        <f t="shared" si="19"/>
        <v>2076</v>
      </c>
      <c r="K99" s="21">
        <f t="shared" ref="K99:L99" si="23">K88</f>
        <v>22158</v>
      </c>
      <c r="L99" s="21">
        <f t="shared" si="23"/>
        <v>25080</v>
      </c>
    </row>
    <row r="100" spans="2:12">
      <c r="B100" s="31" t="s">
        <v>64</v>
      </c>
      <c r="C100" s="31">
        <v>357</v>
      </c>
      <c r="D100" s="31">
        <v>152</v>
      </c>
      <c r="I100" s="2" t="s">
        <v>5</v>
      </c>
      <c r="J100" s="21">
        <f t="shared" si="19"/>
        <v>295</v>
      </c>
      <c r="K100" s="21">
        <f t="shared" ref="K100:L100" si="24">K89</f>
        <v>5584</v>
      </c>
      <c r="L100" s="21">
        <f t="shared" si="24"/>
        <v>29193</v>
      </c>
    </row>
    <row r="101" spans="2:12">
      <c r="B101" s="31" t="s">
        <v>3</v>
      </c>
      <c r="C101" s="30">
        <v>32078</v>
      </c>
      <c r="D101" s="30">
        <v>1862</v>
      </c>
      <c r="I101" s="2" t="s">
        <v>6</v>
      </c>
      <c r="J101" s="21">
        <f t="shared" si="19"/>
        <v>49</v>
      </c>
      <c r="K101" s="21">
        <f t="shared" ref="K101:L101" si="25">K90</f>
        <v>1687</v>
      </c>
      <c r="L101" s="21">
        <f t="shared" si="25"/>
        <v>70473</v>
      </c>
    </row>
    <row r="102" spans="2:12">
      <c r="B102" s="31" t="s">
        <v>57</v>
      </c>
      <c r="C102" s="30">
        <v>681</v>
      </c>
      <c r="D102" s="31">
        <v>292</v>
      </c>
    </row>
    <row r="103" spans="2:12">
      <c r="B103" s="31" t="s">
        <v>58</v>
      </c>
      <c r="C103" s="30">
        <v>799</v>
      </c>
      <c r="D103" s="31">
        <v>294</v>
      </c>
    </row>
    <row r="104" spans="2:12">
      <c r="B104" s="31" t="s">
        <v>59</v>
      </c>
      <c r="C104" s="30">
        <v>2835</v>
      </c>
      <c r="D104" s="31">
        <v>495</v>
      </c>
    </row>
    <row r="105" spans="2:12">
      <c r="B105" s="31" t="s">
        <v>60</v>
      </c>
      <c r="C105" s="30">
        <v>5883</v>
      </c>
      <c r="D105" s="31">
        <v>953</v>
      </c>
    </row>
    <row r="106" spans="2:12">
      <c r="B106" s="31" t="s">
        <v>61</v>
      </c>
      <c r="C106" s="30">
        <v>5879</v>
      </c>
      <c r="D106" s="31">
        <v>847</v>
      </c>
    </row>
    <row r="107" spans="2:12">
      <c r="B107" s="31" t="s">
        <v>62</v>
      </c>
      <c r="C107" s="30">
        <v>8570</v>
      </c>
      <c r="D107" s="31">
        <v>1105</v>
      </c>
    </row>
    <row r="108" spans="2:12">
      <c r="B108" s="31" t="s">
        <v>63</v>
      </c>
      <c r="C108" s="30">
        <v>6985</v>
      </c>
      <c r="D108" s="31">
        <v>786</v>
      </c>
    </row>
    <row r="109" spans="2:12">
      <c r="B109" s="31" t="s">
        <v>64</v>
      </c>
      <c r="C109" s="31">
        <v>446</v>
      </c>
      <c r="D109" s="31">
        <v>202</v>
      </c>
    </row>
    <row r="110" spans="2:12">
      <c r="B110" s="31" t="s">
        <v>4</v>
      </c>
      <c r="C110" s="30">
        <v>49314</v>
      </c>
      <c r="D110" s="30">
        <v>2285</v>
      </c>
    </row>
    <row r="111" spans="2:12">
      <c r="B111" s="31" t="s">
        <v>57</v>
      </c>
      <c r="C111" s="30">
        <v>2850</v>
      </c>
      <c r="D111" s="31">
        <v>567</v>
      </c>
    </row>
    <row r="112" spans="2:12">
      <c r="B112" s="31" t="s">
        <v>58</v>
      </c>
      <c r="C112" s="30">
        <v>8438</v>
      </c>
      <c r="D112" s="31">
        <v>1000</v>
      </c>
    </row>
    <row r="113" spans="2:4">
      <c r="B113" s="31" t="s">
        <v>59</v>
      </c>
      <c r="C113" s="30">
        <v>12936</v>
      </c>
      <c r="D113" s="31">
        <v>1506</v>
      </c>
    </row>
    <row r="114" spans="2:4">
      <c r="B114" s="31" t="s">
        <v>60</v>
      </c>
      <c r="C114" s="30">
        <v>10502</v>
      </c>
      <c r="D114" s="31">
        <v>1193</v>
      </c>
    </row>
    <row r="115" spans="2:4">
      <c r="B115" s="31" t="s">
        <v>61</v>
      </c>
      <c r="C115" s="30">
        <v>6574</v>
      </c>
      <c r="D115" s="31">
        <v>873</v>
      </c>
    </row>
    <row r="116" spans="2:4">
      <c r="B116" s="31" t="s">
        <v>62</v>
      </c>
      <c r="C116" s="30">
        <v>5082</v>
      </c>
      <c r="D116" s="31">
        <v>732</v>
      </c>
    </row>
    <row r="117" spans="2:4">
      <c r="B117" s="31" t="s">
        <v>63</v>
      </c>
      <c r="C117" s="31">
        <v>2076</v>
      </c>
      <c r="D117" s="31">
        <v>429</v>
      </c>
    </row>
    <row r="118" spans="2:4">
      <c r="B118" s="31" t="s">
        <v>64</v>
      </c>
      <c r="C118" s="31">
        <v>856</v>
      </c>
      <c r="D118" s="31">
        <v>339</v>
      </c>
    </row>
    <row r="119" spans="2:4">
      <c r="B119" s="31" t="s">
        <v>5</v>
      </c>
      <c r="C119" s="30">
        <v>35072</v>
      </c>
      <c r="D119" s="30">
        <v>2045</v>
      </c>
    </row>
    <row r="120" spans="2:4">
      <c r="B120" s="31" t="s">
        <v>57</v>
      </c>
      <c r="C120" s="30">
        <v>8464</v>
      </c>
      <c r="D120" s="31">
        <v>1094</v>
      </c>
    </row>
    <row r="121" spans="2:4">
      <c r="B121" s="31" t="s">
        <v>58</v>
      </c>
      <c r="C121" s="30">
        <v>11365</v>
      </c>
      <c r="D121" s="31">
        <v>1121</v>
      </c>
    </row>
    <row r="122" spans="2:4">
      <c r="B122" s="31" t="s">
        <v>59</v>
      </c>
      <c r="C122" s="30">
        <v>8797</v>
      </c>
      <c r="D122" s="31">
        <v>984</v>
      </c>
    </row>
    <row r="123" spans="2:4">
      <c r="B123" s="31" t="s">
        <v>60</v>
      </c>
      <c r="C123" s="31">
        <v>3139</v>
      </c>
      <c r="D123" s="31">
        <v>542</v>
      </c>
    </row>
    <row r="124" spans="2:4">
      <c r="B124" s="31" t="s">
        <v>61</v>
      </c>
      <c r="C124" s="31">
        <v>1632</v>
      </c>
      <c r="D124" s="31">
        <v>500</v>
      </c>
    </row>
    <row r="125" spans="2:4">
      <c r="B125" s="31" t="s">
        <v>62</v>
      </c>
      <c r="C125" s="31">
        <v>813</v>
      </c>
      <c r="D125" s="31">
        <v>283</v>
      </c>
    </row>
    <row r="126" spans="2:4">
      <c r="B126" s="31" t="s">
        <v>63</v>
      </c>
      <c r="C126" s="31">
        <v>295</v>
      </c>
      <c r="D126" s="31">
        <v>133</v>
      </c>
    </row>
    <row r="127" spans="2:4">
      <c r="B127" s="31" t="s">
        <v>64</v>
      </c>
      <c r="C127" s="31">
        <v>567</v>
      </c>
      <c r="D127" s="31">
        <v>315</v>
      </c>
    </row>
    <row r="128" spans="2:4">
      <c r="B128" s="31" t="s">
        <v>6</v>
      </c>
      <c r="C128" s="30">
        <v>72209</v>
      </c>
      <c r="D128" s="30">
        <v>2350</v>
      </c>
    </row>
    <row r="129" spans="1:16">
      <c r="B129" s="31" t="s">
        <v>57</v>
      </c>
      <c r="C129" s="30">
        <v>50933</v>
      </c>
      <c r="D129" s="30">
        <v>2210</v>
      </c>
    </row>
    <row r="130" spans="1:16">
      <c r="B130" s="31" t="s">
        <v>58</v>
      </c>
      <c r="C130" s="30">
        <v>13587</v>
      </c>
      <c r="D130" s="31">
        <v>1481</v>
      </c>
    </row>
    <row r="131" spans="1:16">
      <c r="B131" s="31" t="s">
        <v>59</v>
      </c>
      <c r="C131" s="31">
        <v>5350</v>
      </c>
      <c r="D131" s="31">
        <v>741</v>
      </c>
    </row>
    <row r="132" spans="1:16">
      <c r="B132" s="31" t="s">
        <v>60</v>
      </c>
      <c r="C132" s="31">
        <v>1054</v>
      </c>
      <c r="D132" s="31">
        <v>275</v>
      </c>
    </row>
    <row r="133" spans="1:16">
      <c r="B133" s="31" t="s">
        <v>61</v>
      </c>
      <c r="C133" s="31">
        <v>452</v>
      </c>
      <c r="D133" s="31">
        <v>201</v>
      </c>
    </row>
    <row r="134" spans="1:16">
      <c r="B134" s="31" t="s">
        <v>62</v>
      </c>
      <c r="C134" s="31">
        <v>181</v>
      </c>
      <c r="D134" s="31">
        <v>106</v>
      </c>
    </row>
    <row r="135" spans="1:16">
      <c r="B135" s="31" t="s">
        <v>63</v>
      </c>
      <c r="C135" s="31">
        <v>49</v>
      </c>
      <c r="D135" s="31">
        <v>40</v>
      </c>
    </row>
    <row r="136" spans="1:16">
      <c r="B136" s="31" t="s">
        <v>64</v>
      </c>
      <c r="C136" s="31">
        <v>603</v>
      </c>
      <c r="D136" s="31">
        <v>164</v>
      </c>
    </row>
    <row r="137" spans="1:16">
      <c r="B137" s="50"/>
      <c r="C137" s="50"/>
      <c r="D137" s="50"/>
    </row>
    <row r="138" spans="1:16">
      <c r="B138" s="50"/>
      <c r="C138" s="50"/>
      <c r="D138" s="50"/>
    </row>
    <row r="139" spans="1:16">
      <c r="A139" s="9">
        <v>2021</v>
      </c>
    </row>
    <row r="140" spans="1:16">
      <c r="B140" s="33" t="s">
        <v>53</v>
      </c>
      <c r="C140" s="31" t="s">
        <v>54</v>
      </c>
      <c r="D140" s="31"/>
    </row>
    <row r="141" spans="1:16">
      <c r="B141" s="34"/>
      <c r="C141" s="35" t="s">
        <v>55</v>
      </c>
      <c r="D141" s="31" t="s">
        <v>22</v>
      </c>
    </row>
    <row r="142" spans="1:16">
      <c r="B142" s="31" t="s">
        <v>56</v>
      </c>
      <c r="C142" s="30">
        <v>270488</v>
      </c>
      <c r="D142" s="30">
        <v>8060</v>
      </c>
      <c r="G142" s="3" t="s">
        <v>8</v>
      </c>
      <c r="H142" s="3" t="s">
        <v>11</v>
      </c>
      <c r="I142" s="3" t="s">
        <v>52</v>
      </c>
      <c r="J142" s="3" t="s">
        <v>11</v>
      </c>
      <c r="K142" s="3" t="s">
        <v>38</v>
      </c>
      <c r="L142" s="3" t="s">
        <v>11</v>
      </c>
      <c r="M142" s="3" t="s">
        <v>39</v>
      </c>
      <c r="N142" s="3" t="s">
        <v>15</v>
      </c>
      <c r="O142" s="3" t="s">
        <v>74</v>
      </c>
    </row>
    <row r="143" spans="1:16">
      <c r="B143" s="31" t="s">
        <v>0</v>
      </c>
      <c r="C143" s="30">
        <v>22412</v>
      </c>
      <c r="D143" s="31">
        <v>3697</v>
      </c>
      <c r="F143" s="2" t="s">
        <v>0</v>
      </c>
      <c r="G143" s="20">
        <f>C143</f>
        <v>22412</v>
      </c>
      <c r="H143" s="20">
        <f>D143</f>
        <v>3697</v>
      </c>
      <c r="I143" s="6">
        <f>G153</f>
        <v>15824</v>
      </c>
      <c r="J143" s="6">
        <f>H153</f>
        <v>3054.98199667363</v>
      </c>
      <c r="K143" s="6">
        <f>C150</f>
        <v>15272</v>
      </c>
      <c r="L143" s="6">
        <f>D150</f>
        <v>2973</v>
      </c>
      <c r="M143" s="21">
        <f t="shared" ref="M143:M149" si="26">G143-I143</f>
        <v>6588</v>
      </c>
      <c r="N143" s="46">
        <f t="shared" ref="N143:N149" si="27">I143/G143</f>
        <v>0.70605033018026053</v>
      </c>
      <c r="O143" s="46">
        <f t="shared" ref="O143:O149" si="28">K143/G143</f>
        <v>0.68142066749955377</v>
      </c>
      <c r="P143" s="26"/>
    </row>
    <row r="144" spans="1:16">
      <c r="B144" s="31" t="s">
        <v>57</v>
      </c>
      <c r="C144" s="31">
        <v>384</v>
      </c>
      <c r="D144" s="31">
        <v>583</v>
      </c>
      <c r="F144" s="2" t="s">
        <v>1</v>
      </c>
      <c r="G144" s="20">
        <f>C152</f>
        <v>18208</v>
      </c>
      <c r="H144" s="20">
        <f>D152</f>
        <v>3477</v>
      </c>
      <c r="I144" s="6">
        <f t="shared" ref="I144:I149" si="29">G154</f>
        <v>17170</v>
      </c>
      <c r="J144" s="6">
        <f t="shared" ref="J144:J149" si="30">H154</f>
        <v>3632.866086163926</v>
      </c>
      <c r="K144" s="6">
        <f>C159</f>
        <v>16536</v>
      </c>
      <c r="L144" s="6">
        <f>D159</f>
        <v>3411</v>
      </c>
      <c r="M144" s="21">
        <f t="shared" si="26"/>
        <v>1038</v>
      </c>
      <c r="N144" s="46">
        <f t="shared" si="27"/>
        <v>0.94299209138840068</v>
      </c>
      <c r="O144" s="46">
        <f t="shared" si="28"/>
        <v>0.90817223198594021</v>
      </c>
      <c r="P144" s="26"/>
    </row>
    <row r="145" spans="2:18">
      <c r="B145" s="31" t="s">
        <v>58</v>
      </c>
      <c r="C145" s="31">
        <v>255</v>
      </c>
      <c r="D145" s="31">
        <v>400</v>
      </c>
      <c r="F145" s="2" t="s">
        <v>2</v>
      </c>
      <c r="G145" s="20">
        <f>C161</f>
        <v>32378</v>
      </c>
      <c r="H145" s="20">
        <f>D161</f>
        <v>4126</v>
      </c>
      <c r="I145" s="6">
        <f t="shared" si="29"/>
        <v>30148</v>
      </c>
      <c r="J145" s="6">
        <f t="shared" si="30"/>
        <v>5025.3839654299054</v>
      </c>
      <c r="K145" s="6">
        <f>C168</f>
        <v>21720</v>
      </c>
      <c r="L145" s="6">
        <f>D168</f>
        <v>3571</v>
      </c>
      <c r="M145" s="21">
        <f t="shared" si="26"/>
        <v>2230</v>
      </c>
      <c r="N145" s="46">
        <f t="shared" si="27"/>
        <v>0.93112607325962071</v>
      </c>
      <c r="O145" s="46">
        <f t="shared" si="28"/>
        <v>0.67082586941750566</v>
      </c>
      <c r="P145" s="26"/>
      <c r="Q145" s="26"/>
      <c r="R145" s="26"/>
    </row>
    <row r="146" spans="2:18">
      <c r="B146" s="31" t="s">
        <v>59</v>
      </c>
      <c r="C146" s="31">
        <v>204</v>
      </c>
      <c r="D146" s="31">
        <v>375</v>
      </c>
      <c r="F146" s="2" t="s">
        <v>3</v>
      </c>
      <c r="G146" s="20">
        <f>C170</f>
        <v>42402</v>
      </c>
      <c r="H146" s="20">
        <f>D170</f>
        <v>4809</v>
      </c>
      <c r="I146" s="6">
        <f t="shared" si="29"/>
        <v>33373</v>
      </c>
      <c r="J146" s="6">
        <f t="shared" si="30"/>
        <v>5021.6041261732289</v>
      </c>
      <c r="K146" s="6">
        <f>C177</f>
        <v>6467</v>
      </c>
      <c r="L146" s="6">
        <f>D177</f>
        <v>2222</v>
      </c>
      <c r="M146" s="21">
        <f t="shared" si="26"/>
        <v>9029</v>
      </c>
      <c r="N146" s="46">
        <f t="shared" si="27"/>
        <v>0.78706193104098865</v>
      </c>
      <c r="O146" s="46">
        <f t="shared" si="28"/>
        <v>0.15251639073628603</v>
      </c>
      <c r="P146" s="26"/>
      <c r="Q146" s="26"/>
    </row>
    <row r="147" spans="2:18">
      <c r="B147" s="31" t="s">
        <v>60</v>
      </c>
      <c r="C147" s="31">
        <v>446</v>
      </c>
      <c r="D147" s="31">
        <v>632</v>
      </c>
      <c r="F147" s="2" t="s">
        <v>4</v>
      </c>
      <c r="G147" s="20">
        <f>C179</f>
        <v>50490</v>
      </c>
      <c r="H147" s="20">
        <f>D179</f>
        <v>5308</v>
      </c>
      <c r="I147" s="6">
        <f t="shared" si="29"/>
        <v>22677</v>
      </c>
      <c r="J147" s="6">
        <f t="shared" si="30"/>
        <v>4057.4675599442567</v>
      </c>
      <c r="K147" s="6">
        <f>C186</f>
        <v>1540</v>
      </c>
      <c r="L147" s="6">
        <f>D186</f>
        <v>741</v>
      </c>
      <c r="M147" s="21">
        <f t="shared" si="26"/>
        <v>27813</v>
      </c>
      <c r="N147" s="46">
        <f t="shared" si="27"/>
        <v>0.44913844325609031</v>
      </c>
      <c r="O147" s="46">
        <f t="shared" si="28"/>
        <v>3.0501089324618737E-2</v>
      </c>
      <c r="P147" s="26"/>
      <c r="Q147" s="26"/>
    </row>
    <row r="148" spans="2:18">
      <c r="B148" s="31" t="s">
        <v>61</v>
      </c>
      <c r="C148" s="31">
        <v>106</v>
      </c>
      <c r="D148" s="31">
        <v>181</v>
      </c>
      <c r="F148" s="2" t="s">
        <v>5</v>
      </c>
      <c r="G148" s="20">
        <f>C188</f>
        <v>37028</v>
      </c>
      <c r="H148" s="20">
        <f>D188</f>
        <v>4988</v>
      </c>
      <c r="I148" s="6">
        <f t="shared" si="29"/>
        <v>3732</v>
      </c>
      <c r="J148" s="6">
        <f t="shared" si="30"/>
        <v>3502.2705492294567</v>
      </c>
      <c r="K148" s="7">
        <f>C195</f>
        <v>581</v>
      </c>
      <c r="L148" s="7">
        <f>D195</f>
        <v>575</v>
      </c>
      <c r="M148" s="21">
        <f t="shared" si="26"/>
        <v>33296</v>
      </c>
      <c r="N148" s="46">
        <f t="shared" si="27"/>
        <v>0.10078859241654964</v>
      </c>
      <c r="O148" s="46">
        <f t="shared" si="28"/>
        <v>1.5690828562169169E-2</v>
      </c>
      <c r="P148" s="26"/>
      <c r="Q148" s="26"/>
      <c r="R148" s="26"/>
    </row>
    <row r="149" spans="2:18">
      <c r="B149" s="31" t="s">
        <v>62</v>
      </c>
      <c r="C149" s="31">
        <v>0</v>
      </c>
      <c r="D149" s="31">
        <v>249</v>
      </c>
      <c r="F149" s="2" t="s">
        <v>6</v>
      </c>
      <c r="G149" s="20">
        <f>C197</f>
        <v>67570</v>
      </c>
      <c r="H149" s="20">
        <f>D197</f>
        <v>6315</v>
      </c>
      <c r="I149" s="6">
        <f t="shared" si="29"/>
        <v>1665</v>
      </c>
      <c r="J149" s="6">
        <f t="shared" si="30"/>
        <v>490.28461122087037</v>
      </c>
      <c r="K149" s="7">
        <f>C204</f>
        <v>71</v>
      </c>
      <c r="L149" s="7">
        <f>D204</f>
        <v>119</v>
      </c>
      <c r="M149" s="21">
        <f t="shared" si="26"/>
        <v>65905</v>
      </c>
      <c r="N149" s="46">
        <f t="shared" si="27"/>
        <v>2.4641112919934881E-2</v>
      </c>
      <c r="O149" s="46">
        <f t="shared" si="28"/>
        <v>1.0507621725617878E-3</v>
      </c>
      <c r="P149" s="26"/>
      <c r="Q149" s="26"/>
      <c r="R149" s="26"/>
    </row>
    <row r="150" spans="2:18">
      <c r="B150" s="31" t="s">
        <v>63</v>
      </c>
      <c r="C150" s="30">
        <v>15272</v>
      </c>
      <c r="D150" s="31">
        <v>2973</v>
      </c>
      <c r="F150" s="39" t="s">
        <v>66</v>
      </c>
      <c r="G150" s="26">
        <f>SUM(G143:G145)</f>
        <v>72998</v>
      </c>
      <c r="H150" s="26"/>
      <c r="Q150" s="26"/>
      <c r="R150" s="26"/>
    </row>
    <row r="151" spans="2:18">
      <c r="B151" s="31" t="s">
        <v>64</v>
      </c>
      <c r="C151" s="30">
        <v>5745</v>
      </c>
      <c r="D151" s="31">
        <v>2065</v>
      </c>
      <c r="Q151" s="26"/>
      <c r="R151" s="26"/>
    </row>
    <row r="152" spans="2:18">
      <c r="B152" s="31" t="s">
        <v>1</v>
      </c>
      <c r="C152" s="30">
        <v>18208</v>
      </c>
      <c r="D152" s="30">
        <v>3477</v>
      </c>
      <c r="G152" s="3" t="s">
        <v>65</v>
      </c>
      <c r="H152" s="3" t="s">
        <v>11</v>
      </c>
      <c r="I152" s="3" t="s">
        <v>38</v>
      </c>
      <c r="J152" s="3" t="s">
        <v>11</v>
      </c>
      <c r="K152" s="3" t="s">
        <v>9</v>
      </c>
      <c r="L152" s="3" t="s">
        <v>39</v>
      </c>
      <c r="N152" t="s">
        <v>75</v>
      </c>
    </row>
    <row r="153" spans="2:18">
      <c r="B153" s="31" t="s">
        <v>57</v>
      </c>
      <c r="C153" s="31">
        <v>203</v>
      </c>
      <c r="D153" s="31">
        <v>155</v>
      </c>
      <c r="F153" s="2" t="s">
        <v>0</v>
      </c>
      <c r="G153" s="20">
        <f>SUM(C147:C150)</f>
        <v>15824</v>
      </c>
      <c r="H153" s="20">
        <f>SQRT(SUMSQ(D147:D150))</f>
        <v>3054.98199667363</v>
      </c>
      <c r="I153" s="6">
        <f>K143</f>
        <v>15272</v>
      </c>
      <c r="J153" s="6">
        <f>L143</f>
        <v>2973</v>
      </c>
      <c r="K153" s="6">
        <f>I143-K143</f>
        <v>552</v>
      </c>
      <c r="L153" s="21">
        <f>SUM(C144:C146,C151)</f>
        <v>6588</v>
      </c>
      <c r="N153" s="44">
        <f>(SUM(I143:I145)/SUM(G143:G145))</f>
        <v>0.86498260226307566</v>
      </c>
    </row>
    <row r="154" spans="2:18">
      <c r="B154" s="31" t="s">
        <v>58</v>
      </c>
      <c r="C154" s="31">
        <v>183</v>
      </c>
      <c r="D154" s="31">
        <v>292</v>
      </c>
      <c r="F154" s="2" t="s">
        <v>1</v>
      </c>
      <c r="G154" s="20">
        <f>SUM(C156:C159)</f>
        <v>17170</v>
      </c>
      <c r="H154" s="20">
        <f t="shared" ref="H154:H159" si="31">SQRT(SUMSQ(D148:D151))</f>
        <v>3632.866086163926</v>
      </c>
      <c r="I154" s="6">
        <f t="shared" ref="I154:I159" si="32">K144</f>
        <v>16536</v>
      </c>
      <c r="J154" s="6">
        <f t="shared" ref="J154:J159" si="33">L144</f>
        <v>3411</v>
      </c>
      <c r="K154" s="6">
        <f t="shared" ref="K154:K159" si="34">I144-K144</f>
        <v>634</v>
      </c>
      <c r="L154" s="21">
        <f>SUM(C153:C155,C160)</f>
        <v>1038</v>
      </c>
    </row>
    <row r="155" spans="2:18">
      <c r="B155" s="31" t="s">
        <v>59</v>
      </c>
      <c r="C155" s="31">
        <v>371</v>
      </c>
      <c r="D155" s="31">
        <v>259</v>
      </c>
      <c r="F155" s="2" t="s">
        <v>2</v>
      </c>
      <c r="G155" s="20">
        <f>SUM(C165:C168)</f>
        <v>30148</v>
      </c>
      <c r="H155" s="20">
        <f t="shared" si="31"/>
        <v>5025.3839654299054</v>
      </c>
      <c r="I155" s="6">
        <f t="shared" si="32"/>
        <v>21720</v>
      </c>
      <c r="J155" s="6">
        <f t="shared" si="33"/>
        <v>3571</v>
      </c>
      <c r="K155" s="6">
        <f t="shared" si="34"/>
        <v>8428</v>
      </c>
      <c r="L155" s="21">
        <f>SUM(C162:C164,C169)</f>
        <v>2230</v>
      </c>
      <c r="N155" t="s">
        <v>76</v>
      </c>
    </row>
    <row r="156" spans="2:18">
      <c r="B156" s="31" t="s">
        <v>60</v>
      </c>
      <c r="C156" s="31">
        <v>259</v>
      </c>
      <c r="D156" s="31">
        <v>253</v>
      </c>
      <c r="F156" s="2" t="s">
        <v>3</v>
      </c>
      <c r="G156" s="20">
        <f>SUM(C174:C177)</f>
        <v>33373</v>
      </c>
      <c r="H156" s="20">
        <f t="shared" si="31"/>
        <v>5021.6041261732289</v>
      </c>
      <c r="I156" s="6">
        <f t="shared" si="32"/>
        <v>6467</v>
      </c>
      <c r="J156" s="6">
        <f t="shared" si="33"/>
        <v>2222</v>
      </c>
      <c r="K156" s="6">
        <f t="shared" si="34"/>
        <v>26906</v>
      </c>
      <c r="L156" s="21">
        <f>SUM(C171:C173,C178)</f>
        <v>9029</v>
      </c>
      <c r="N156" s="44">
        <f>(SUM(K143:K145)/SUM(G143:G145))</f>
        <v>0.73328036384558481</v>
      </c>
    </row>
    <row r="157" spans="2:18">
      <c r="B157" s="31" t="s">
        <v>61</v>
      </c>
      <c r="C157" s="31">
        <v>179</v>
      </c>
      <c r="D157" s="31">
        <v>304</v>
      </c>
      <c r="F157" s="2" t="s">
        <v>4</v>
      </c>
      <c r="G157" s="20">
        <f>SUM(C183:C186)</f>
        <v>22677</v>
      </c>
      <c r="H157" s="20">
        <f t="shared" si="31"/>
        <v>4057.4675599442567</v>
      </c>
      <c r="I157" s="6">
        <f t="shared" si="32"/>
        <v>1540</v>
      </c>
      <c r="J157" s="6">
        <f t="shared" si="33"/>
        <v>741</v>
      </c>
      <c r="K157" s="6">
        <f t="shared" si="34"/>
        <v>21137</v>
      </c>
      <c r="L157" s="21">
        <f>SUM(C180:C182,C187)</f>
        <v>27813</v>
      </c>
    </row>
    <row r="158" spans="2:18">
      <c r="B158" s="31" t="s">
        <v>62</v>
      </c>
      <c r="C158" s="30">
        <v>196</v>
      </c>
      <c r="D158" s="31">
        <v>244</v>
      </c>
      <c r="F158" s="2" t="s">
        <v>5</v>
      </c>
      <c r="G158" s="20">
        <f>SUM(C192:C195)</f>
        <v>3732</v>
      </c>
      <c r="H158" s="20">
        <f t="shared" si="31"/>
        <v>3502.2705492294567</v>
      </c>
      <c r="I158" s="6">
        <f t="shared" si="32"/>
        <v>581</v>
      </c>
      <c r="J158" s="6">
        <f t="shared" si="33"/>
        <v>575</v>
      </c>
      <c r="K158" s="6">
        <f t="shared" si="34"/>
        <v>3151</v>
      </c>
      <c r="L158" s="21">
        <f>SUM(C189:C191,C196)</f>
        <v>33296</v>
      </c>
    </row>
    <row r="159" spans="2:18">
      <c r="B159" s="31" t="s">
        <v>63</v>
      </c>
      <c r="C159" s="30">
        <v>16536</v>
      </c>
      <c r="D159" s="31">
        <v>3411</v>
      </c>
      <c r="F159" s="2" t="s">
        <v>6</v>
      </c>
      <c r="G159" s="20">
        <f>SUM(C201:C204)</f>
        <v>1665</v>
      </c>
      <c r="H159" s="20">
        <f t="shared" si="31"/>
        <v>490.28461122087037</v>
      </c>
      <c r="I159" s="6">
        <f t="shared" si="32"/>
        <v>71</v>
      </c>
      <c r="J159" s="6">
        <f t="shared" si="33"/>
        <v>119</v>
      </c>
      <c r="K159" s="6">
        <f t="shared" si="34"/>
        <v>1594</v>
      </c>
      <c r="L159" s="21">
        <f>SUM(C198:C200,C205)</f>
        <v>65905</v>
      </c>
    </row>
    <row r="160" spans="2:18">
      <c r="B160" s="31" t="s">
        <v>64</v>
      </c>
      <c r="C160" s="31">
        <v>281</v>
      </c>
      <c r="D160" s="31">
        <v>229</v>
      </c>
    </row>
    <row r="161" spans="2:12">
      <c r="B161" s="31" t="s">
        <v>2</v>
      </c>
      <c r="C161" s="30">
        <v>32378</v>
      </c>
      <c r="D161" s="30">
        <v>4126</v>
      </c>
    </row>
    <row r="162" spans="2:12" ht="15.75" thickBot="1">
      <c r="B162" s="31" t="s">
        <v>57</v>
      </c>
      <c r="C162" s="31">
        <v>392</v>
      </c>
      <c r="D162" s="31">
        <v>484</v>
      </c>
    </row>
    <row r="163" spans="2:12">
      <c r="B163" s="31" t="s">
        <v>58</v>
      </c>
      <c r="C163" s="30">
        <v>515</v>
      </c>
      <c r="D163" s="31">
        <v>645</v>
      </c>
      <c r="J163" s="22" t="s">
        <v>42</v>
      </c>
      <c r="K163" s="22" t="s">
        <v>41</v>
      </c>
      <c r="L163" s="23" t="s">
        <v>40</v>
      </c>
    </row>
    <row r="164" spans="2:12">
      <c r="B164" s="31" t="s">
        <v>59</v>
      </c>
      <c r="C164" s="30">
        <v>1014</v>
      </c>
      <c r="D164" s="31">
        <v>799</v>
      </c>
      <c r="I164" s="2" t="s">
        <v>0</v>
      </c>
      <c r="J164" s="21">
        <f>I153</f>
        <v>15272</v>
      </c>
      <c r="K164" s="21">
        <f>K153</f>
        <v>552</v>
      </c>
      <c r="L164" s="21">
        <f>L153</f>
        <v>6588</v>
      </c>
    </row>
    <row r="165" spans="2:12">
      <c r="B165" s="31" t="s">
        <v>60</v>
      </c>
      <c r="C165" s="30">
        <v>857</v>
      </c>
      <c r="D165" s="31">
        <v>713</v>
      </c>
      <c r="I165" s="2" t="s">
        <v>1</v>
      </c>
      <c r="J165" s="21">
        <f t="shared" ref="J165:J170" si="35">I154</f>
        <v>16536</v>
      </c>
      <c r="K165" s="21">
        <f t="shared" ref="K165:L165" si="36">K154</f>
        <v>634</v>
      </c>
      <c r="L165" s="21">
        <f t="shared" si="36"/>
        <v>1038</v>
      </c>
    </row>
    <row r="166" spans="2:12">
      <c r="B166" s="31" t="s">
        <v>61</v>
      </c>
      <c r="C166" s="30">
        <v>2641</v>
      </c>
      <c r="D166" s="31">
        <v>1173</v>
      </c>
      <c r="I166" s="2" t="s">
        <v>2</v>
      </c>
      <c r="J166" s="21">
        <f t="shared" si="35"/>
        <v>21720</v>
      </c>
      <c r="K166" s="21">
        <f t="shared" ref="K166:L166" si="37">K155</f>
        <v>8428</v>
      </c>
      <c r="L166" s="21">
        <f t="shared" si="37"/>
        <v>2230</v>
      </c>
    </row>
    <row r="167" spans="2:12">
      <c r="B167" s="31" t="s">
        <v>62</v>
      </c>
      <c r="C167" s="30">
        <v>4930</v>
      </c>
      <c r="D167" s="31">
        <v>1801</v>
      </c>
      <c r="I167" s="2" t="s">
        <v>3</v>
      </c>
      <c r="J167" s="21">
        <f t="shared" si="35"/>
        <v>6467</v>
      </c>
      <c r="K167" s="21">
        <f t="shared" ref="K167:L167" si="38">K156</f>
        <v>26906</v>
      </c>
      <c r="L167" s="21">
        <f t="shared" si="38"/>
        <v>9029</v>
      </c>
    </row>
    <row r="168" spans="2:12">
      <c r="B168" s="31" t="s">
        <v>63</v>
      </c>
      <c r="C168" s="30">
        <v>21720</v>
      </c>
      <c r="D168" s="31">
        <v>3571</v>
      </c>
      <c r="I168" s="2" t="s">
        <v>4</v>
      </c>
      <c r="J168" s="21">
        <f t="shared" si="35"/>
        <v>1540</v>
      </c>
      <c r="K168" s="21">
        <f t="shared" ref="K168:L168" si="39">K157</f>
        <v>21137</v>
      </c>
      <c r="L168" s="21">
        <f t="shared" si="39"/>
        <v>27813</v>
      </c>
    </row>
    <row r="169" spans="2:12">
      <c r="B169" s="31" t="s">
        <v>64</v>
      </c>
      <c r="C169" s="31">
        <v>309</v>
      </c>
      <c r="D169" s="31">
        <v>244</v>
      </c>
      <c r="I169" s="2" t="s">
        <v>5</v>
      </c>
      <c r="J169" s="21">
        <f t="shared" si="35"/>
        <v>581</v>
      </c>
      <c r="K169" s="21">
        <f t="shared" ref="K169:L169" si="40">K158</f>
        <v>3151</v>
      </c>
      <c r="L169" s="21">
        <f t="shared" si="40"/>
        <v>33296</v>
      </c>
    </row>
    <row r="170" spans="2:12">
      <c r="B170" s="31" t="s">
        <v>3</v>
      </c>
      <c r="C170" s="30">
        <v>42402</v>
      </c>
      <c r="D170" s="30">
        <v>4809</v>
      </c>
      <c r="I170" s="2" t="s">
        <v>6</v>
      </c>
      <c r="J170" s="21">
        <f t="shared" si="35"/>
        <v>71</v>
      </c>
      <c r="K170" s="21">
        <f t="shared" ref="K170:L170" si="41">K159</f>
        <v>1594</v>
      </c>
      <c r="L170" s="21">
        <f t="shared" si="41"/>
        <v>65905</v>
      </c>
    </row>
    <row r="171" spans="2:12">
      <c r="B171" s="31" t="s">
        <v>57</v>
      </c>
      <c r="C171" s="30">
        <v>696</v>
      </c>
      <c r="D171" s="31">
        <v>750</v>
      </c>
    </row>
    <row r="172" spans="2:12">
      <c r="B172" s="31" t="s">
        <v>58</v>
      </c>
      <c r="C172" s="30">
        <v>2599</v>
      </c>
      <c r="D172" s="31">
        <v>1400</v>
      </c>
    </row>
    <row r="173" spans="2:12">
      <c r="B173" s="31" t="s">
        <v>59</v>
      </c>
      <c r="C173" s="30">
        <v>5141</v>
      </c>
      <c r="D173" s="31">
        <v>1749</v>
      </c>
    </row>
    <row r="174" spans="2:12">
      <c r="B174" s="31" t="s">
        <v>60</v>
      </c>
      <c r="C174" s="30">
        <v>7724</v>
      </c>
      <c r="D174" s="31">
        <v>2569</v>
      </c>
    </row>
    <row r="175" spans="2:12">
      <c r="B175" s="31" t="s">
        <v>61</v>
      </c>
      <c r="C175" s="30">
        <v>7532</v>
      </c>
      <c r="D175" s="31">
        <v>2369</v>
      </c>
    </row>
    <row r="176" spans="2:12">
      <c r="B176" s="31" t="s">
        <v>62</v>
      </c>
      <c r="C176" s="30">
        <v>11650</v>
      </c>
      <c r="D176" s="31">
        <v>3106</v>
      </c>
    </row>
    <row r="177" spans="2:4">
      <c r="B177" s="31" t="s">
        <v>63</v>
      </c>
      <c r="C177" s="30">
        <v>6467</v>
      </c>
      <c r="D177" s="31">
        <v>2222</v>
      </c>
    </row>
    <row r="178" spans="2:4">
      <c r="B178" s="31" t="s">
        <v>64</v>
      </c>
      <c r="C178" s="31">
        <v>593</v>
      </c>
      <c r="D178" s="31">
        <v>814</v>
      </c>
    </row>
    <row r="179" spans="2:4">
      <c r="B179" s="31" t="s">
        <v>4</v>
      </c>
      <c r="C179" s="30">
        <v>50490</v>
      </c>
      <c r="D179" s="30">
        <v>5308</v>
      </c>
    </row>
    <row r="180" spans="2:4">
      <c r="B180" s="31" t="s">
        <v>57</v>
      </c>
      <c r="C180" s="30">
        <v>4322</v>
      </c>
      <c r="D180" s="31">
        <v>1659</v>
      </c>
    </row>
    <row r="181" spans="2:4">
      <c r="B181" s="31" t="s">
        <v>58</v>
      </c>
      <c r="C181" s="30">
        <v>10097</v>
      </c>
      <c r="D181" s="31">
        <v>2297</v>
      </c>
    </row>
    <row r="182" spans="2:4">
      <c r="B182" s="31" t="s">
        <v>59</v>
      </c>
      <c r="C182" s="30">
        <v>12378</v>
      </c>
      <c r="D182" s="31">
        <v>2961</v>
      </c>
    </row>
    <row r="183" spans="2:4">
      <c r="B183" s="31" t="s">
        <v>60</v>
      </c>
      <c r="C183" s="30">
        <v>10733</v>
      </c>
      <c r="D183" s="31">
        <v>2806</v>
      </c>
    </row>
    <row r="184" spans="2:4">
      <c r="B184" s="31" t="s">
        <v>61</v>
      </c>
      <c r="C184" s="30">
        <v>5821</v>
      </c>
      <c r="D184" s="31">
        <v>2427</v>
      </c>
    </row>
    <row r="185" spans="2:4">
      <c r="B185" s="31" t="s">
        <v>62</v>
      </c>
      <c r="C185" s="30">
        <v>4583</v>
      </c>
      <c r="D185" s="31">
        <v>1416</v>
      </c>
    </row>
    <row r="186" spans="2:4">
      <c r="B186" s="31" t="s">
        <v>63</v>
      </c>
      <c r="C186" s="31">
        <v>1540</v>
      </c>
      <c r="D186" s="31">
        <v>741</v>
      </c>
    </row>
    <row r="187" spans="2:4">
      <c r="B187" s="31" t="s">
        <v>64</v>
      </c>
      <c r="C187" s="31">
        <v>1016</v>
      </c>
      <c r="D187" s="31">
        <v>948</v>
      </c>
    </row>
    <row r="188" spans="2:4">
      <c r="B188" s="31" t="s">
        <v>5</v>
      </c>
      <c r="C188" s="30">
        <v>37028</v>
      </c>
      <c r="D188" s="30">
        <v>4988</v>
      </c>
    </row>
    <row r="189" spans="2:4">
      <c r="B189" s="31" t="s">
        <v>57</v>
      </c>
      <c r="C189" s="30">
        <v>11148</v>
      </c>
      <c r="D189" s="31">
        <v>2443</v>
      </c>
    </row>
    <row r="190" spans="2:4">
      <c r="B190" s="31" t="s">
        <v>58</v>
      </c>
      <c r="C190" s="30">
        <v>12017</v>
      </c>
      <c r="D190" s="31">
        <v>2912</v>
      </c>
    </row>
    <row r="191" spans="2:4">
      <c r="B191" s="31" t="s">
        <v>59</v>
      </c>
      <c r="C191" s="30">
        <v>8994</v>
      </c>
      <c r="D191" s="31">
        <v>2045</v>
      </c>
    </row>
    <row r="192" spans="2:4">
      <c r="B192" s="31" t="s">
        <v>60</v>
      </c>
      <c r="C192" s="31">
        <v>2127</v>
      </c>
      <c r="D192" s="31">
        <v>778</v>
      </c>
    </row>
    <row r="193" spans="2:4">
      <c r="B193" s="31" t="s">
        <v>61</v>
      </c>
      <c r="C193" s="31">
        <v>670</v>
      </c>
      <c r="D193" s="31">
        <v>544</v>
      </c>
    </row>
    <row r="194" spans="2:4">
      <c r="B194" s="31" t="s">
        <v>62</v>
      </c>
      <c r="C194" s="31">
        <v>354</v>
      </c>
      <c r="D194" s="31">
        <v>339</v>
      </c>
    </row>
    <row r="195" spans="2:4">
      <c r="B195" s="31" t="s">
        <v>63</v>
      </c>
      <c r="C195" s="31">
        <v>581</v>
      </c>
      <c r="D195" s="31">
        <v>575</v>
      </c>
    </row>
    <row r="196" spans="2:4">
      <c r="B196" s="31" t="s">
        <v>64</v>
      </c>
      <c r="C196" s="31">
        <v>1137</v>
      </c>
      <c r="D196" s="31">
        <v>1456</v>
      </c>
    </row>
    <row r="197" spans="2:4">
      <c r="B197" s="31" t="s">
        <v>6</v>
      </c>
      <c r="C197" s="30">
        <v>67570</v>
      </c>
      <c r="D197" s="30">
        <v>6315</v>
      </c>
    </row>
    <row r="198" spans="2:4">
      <c r="B198" s="31" t="s">
        <v>57</v>
      </c>
      <c r="C198" s="30">
        <v>51019</v>
      </c>
      <c r="D198" s="30">
        <v>5215</v>
      </c>
    </row>
    <row r="199" spans="2:4">
      <c r="B199" s="31" t="s">
        <v>58</v>
      </c>
      <c r="C199" s="30">
        <v>10800</v>
      </c>
      <c r="D199" s="31">
        <v>2562</v>
      </c>
    </row>
    <row r="200" spans="2:4">
      <c r="B200" s="31" t="s">
        <v>59</v>
      </c>
      <c r="C200" s="31">
        <v>3504</v>
      </c>
      <c r="D200" s="31">
        <v>1309</v>
      </c>
    </row>
    <row r="201" spans="2:4">
      <c r="B201" s="31" t="s">
        <v>60</v>
      </c>
      <c r="C201" s="31">
        <v>1098</v>
      </c>
      <c r="D201" s="31">
        <v>745</v>
      </c>
    </row>
    <row r="202" spans="2:4">
      <c r="B202" s="31" t="s">
        <v>61</v>
      </c>
      <c r="C202" s="31">
        <v>112</v>
      </c>
      <c r="D202" s="31">
        <v>132</v>
      </c>
    </row>
    <row r="203" spans="2:4">
      <c r="B203" s="31" t="s">
        <v>62</v>
      </c>
      <c r="C203" s="31">
        <v>384</v>
      </c>
      <c r="D203" s="31">
        <v>384</v>
      </c>
    </row>
    <row r="204" spans="2:4">
      <c r="B204" s="31" t="s">
        <v>63</v>
      </c>
      <c r="C204" s="31">
        <v>71</v>
      </c>
      <c r="D204" s="31">
        <v>119</v>
      </c>
    </row>
    <row r="205" spans="2:4">
      <c r="B205" s="31" t="s">
        <v>64</v>
      </c>
      <c r="C205" s="31">
        <v>582</v>
      </c>
      <c r="D205" s="31">
        <v>380</v>
      </c>
    </row>
    <row r="206" spans="2:4">
      <c r="B206" s="31" t="s">
        <v>63</v>
      </c>
      <c r="C206" s="31">
        <v>6</v>
      </c>
      <c r="D206" s="31">
        <v>8</v>
      </c>
    </row>
    <row r="207" spans="2:4">
      <c r="B207" s="31" t="s">
        <v>64</v>
      </c>
      <c r="C207" s="31">
        <v>513</v>
      </c>
      <c r="D207" s="31">
        <v>124</v>
      </c>
    </row>
    <row r="209" spans="1:18">
      <c r="A209" s="9">
        <v>2019</v>
      </c>
    </row>
    <row r="210" spans="1:18">
      <c r="B210" s="33" t="s">
        <v>53</v>
      </c>
      <c r="C210" s="31" t="s">
        <v>54</v>
      </c>
      <c r="D210" s="31"/>
    </row>
    <row r="211" spans="1:18">
      <c r="B211" s="34"/>
      <c r="C211" s="35" t="s">
        <v>55</v>
      </c>
      <c r="D211" s="31" t="s">
        <v>22</v>
      </c>
    </row>
    <row r="212" spans="1:18">
      <c r="B212" s="31" t="s">
        <v>56</v>
      </c>
      <c r="C212" s="30">
        <v>225010</v>
      </c>
      <c r="D212" s="30">
        <v>2248</v>
      </c>
      <c r="G212" s="3" t="s">
        <v>8</v>
      </c>
      <c r="H212" s="3" t="s">
        <v>11</v>
      </c>
      <c r="I212" s="3" t="s">
        <v>52</v>
      </c>
      <c r="J212" s="3" t="s">
        <v>11</v>
      </c>
      <c r="K212" s="3" t="s">
        <v>38</v>
      </c>
      <c r="L212" s="3" t="s">
        <v>11</v>
      </c>
      <c r="M212" s="3" t="s">
        <v>39</v>
      </c>
      <c r="N212" s="3" t="s">
        <v>15</v>
      </c>
      <c r="O212" s="3" t="s">
        <v>74</v>
      </c>
    </row>
    <row r="213" spans="1:18">
      <c r="B213" s="31" t="s">
        <v>0</v>
      </c>
      <c r="C213" s="30">
        <v>18743</v>
      </c>
      <c r="D213" s="31">
        <v>1148</v>
      </c>
      <c r="F213" s="2" t="s">
        <v>0</v>
      </c>
      <c r="G213" s="20">
        <f>C213</f>
        <v>18743</v>
      </c>
      <c r="H213" s="20">
        <f>D213</f>
        <v>1148</v>
      </c>
      <c r="I213" s="6">
        <f>G223</f>
        <v>12419</v>
      </c>
      <c r="J213" s="6">
        <f>H223</f>
        <v>906.97133361534645</v>
      </c>
      <c r="K213" s="6">
        <f>C220</f>
        <v>11739</v>
      </c>
      <c r="L213" s="6">
        <f>D220</f>
        <v>884</v>
      </c>
      <c r="M213" s="21">
        <f t="shared" ref="M213:M219" si="42">G213-I213</f>
        <v>6324</v>
      </c>
      <c r="N213" s="46">
        <f t="shared" ref="N213:N219" si="43">I213/G213</f>
        <v>0.66259403510643977</v>
      </c>
      <c r="O213" s="46">
        <f t="shared" ref="O213:O219" si="44">K213/G213</f>
        <v>0.62631382382756229</v>
      </c>
      <c r="P213" s="26"/>
      <c r="Q213" s="26"/>
      <c r="R213" s="26"/>
    </row>
    <row r="214" spans="1:18">
      <c r="B214" s="31" t="s">
        <v>57</v>
      </c>
      <c r="C214" s="31">
        <v>76</v>
      </c>
      <c r="D214" s="31">
        <v>60</v>
      </c>
      <c r="F214" s="2" t="s">
        <v>1</v>
      </c>
      <c r="G214" s="20">
        <f>C222</f>
        <v>18610</v>
      </c>
      <c r="H214" s="20">
        <f>D222</f>
        <v>1262</v>
      </c>
      <c r="I214" s="6">
        <f t="shared" ref="I214:I219" si="45">G224</f>
        <v>16999</v>
      </c>
      <c r="J214" s="6">
        <f t="shared" ref="J214:J219" si="46">H224</f>
        <v>1085.7799040321202</v>
      </c>
      <c r="K214" s="6">
        <f>C229</f>
        <v>15242</v>
      </c>
      <c r="L214" s="6">
        <f>D229</f>
        <v>1208</v>
      </c>
      <c r="M214" s="21">
        <f t="shared" si="42"/>
        <v>1611</v>
      </c>
      <c r="N214" s="46">
        <f t="shared" si="43"/>
        <v>0.91343363782912412</v>
      </c>
      <c r="O214" s="46">
        <f t="shared" si="44"/>
        <v>0.81902203116603978</v>
      </c>
      <c r="P214" s="26"/>
      <c r="Q214" s="26"/>
    </row>
    <row r="215" spans="1:18">
      <c r="B215" s="31" t="s">
        <v>58</v>
      </c>
      <c r="C215" s="31">
        <v>177</v>
      </c>
      <c r="D215" s="31">
        <v>127</v>
      </c>
      <c r="F215" s="2" t="s">
        <v>2</v>
      </c>
      <c r="G215" s="20">
        <f>C231</f>
        <v>35112</v>
      </c>
      <c r="H215" s="20">
        <f>D231</f>
        <v>1535</v>
      </c>
      <c r="I215" s="6">
        <f t="shared" si="45"/>
        <v>32085</v>
      </c>
      <c r="J215" s="6">
        <f t="shared" si="46"/>
        <v>1662.9254342874187</v>
      </c>
      <c r="K215" s="6">
        <f>C238</f>
        <v>16651</v>
      </c>
      <c r="L215" s="6">
        <f>D238</f>
        <v>1018</v>
      </c>
      <c r="M215" s="21">
        <f t="shared" si="42"/>
        <v>3027</v>
      </c>
      <c r="N215" s="46">
        <f t="shared" si="43"/>
        <v>0.91379015721120982</v>
      </c>
      <c r="O215" s="46">
        <f t="shared" si="44"/>
        <v>0.47422533606744133</v>
      </c>
      <c r="P215" s="26"/>
      <c r="Q215" s="26"/>
    </row>
    <row r="216" spans="1:18">
      <c r="B216" s="31" t="s">
        <v>59</v>
      </c>
      <c r="C216" s="31">
        <v>449</v>
      </c>
      <c r="D216" s="31">
        <v>211</v>
      </c>
      <c r="F216" s="2" t="s">
        <v>3</v>
      </c>
      <c r="G216" s="20">
        <f>C240</f>
        <v>33552</v>
      </c>
      <c r="H216" s="20">
        <f>D240</f>
        <v>1434</v>
      </c>
      <c r="I216" s="6">
        <f t="shared" si="45"/>
        <v>22686</v>
      </c>
      <c r="J216" s="6">
        <f t="shared" si="46"/>
        <v>1663.2756837036968</v>
      </c>
      <c r="K216" s="6">
        <f>C247</f>
        <v>3635</v>
      </c>
      <c r="L216" s="6">
        <f>D247</f>
        <v>531</v>
      </c>
      <c r="M216" s="21">
        <f t="shared" si="42"/>
        <v>10866</v>
      </c>
      <c r="N216" s="46">
        <f t="shared" si="43"/>
        <v>0.67614449213161665</v>
      </c>
      <c r="O216" s="46">
        <f t="shared" si="44"/>
        <v>0.10833929422985217</v>
      </c>
      <c r="P216" s="26"/>
      <c r="Q216" s="26"/>
      <c r="R216" s="26"/>
    </row>
    <row r="217" spans="1:18">
      <c r="B217" s="31" t="s">
        <v>60</v>
      </c>
      <c r="C217" s="31">
        <v>369</v>
      </c>
      <c r="D217" s="31">
        <v>148</v>
      </c>
      <c r="F217" s="2" t="s">
        <v>4</v>
      </c>
      <c r="G217" s="20">
        <f>C249</f>
        <v>46448</v>
      </c>
      <c r="H217" s="20">
        <f>D249</f>
        <v>1808</v>
      </c>
      <c r="I217" s="6">
        <f t="shared" si="45"/>
        <v>14233</v>
      </c>
      <c r="J217" s="6">
        <f t="shared" si="46"/>
        <v>1415.9487985093247</v>
      </c>
      <c r="K217" s="6">
        <f>C256</f>
        <v>972</v>
      </c>
      <c r="L217" s="6">
        <f>D256</f>
        <v>262</v>
      </c>
      <c r="M217" s="21">
        <f t="shared" si="42"/>
        <v>32215</v>
      </c>
      <c r="N217" s="46">
        <f t="shared" si="43"/>
        <v>0.30642869445401311</v>
      </c>
      <c r="O217" s="46">
        <f t="shared" si="44"/>
        <v>2.092662762659318E-2</v>
      </c>
      <c r="P217" s="26"/>
      <c r="Q217" s="26"/>
      <c r="R217" s="26"/>
    </row>
    <row r="218" spans="1:18">
      <c r="B218" s="31" t="s">
        <v>61</v>
      </c>
      <c r="C218" s="31">
        <v>93</v>
      </c>
      <c r="D218" s="31">
        <v>79</v>
      </c>
      <c r="F218" s="2" t="s">
        <v>5</v>
      </c>
      <c r="G218" s="20">
        <f>C258</f>
        <v>27571</v>
      </c>
      <c r="H218" s="20">
        <f>D258</f>
        <v>1302</v>
      </c>
      <c r="I218" s="6">
        <f t="shared" si="45"/>
        <v>2706</v>
      </c>
      <c r="J218" s="6">
        <f t="shared" si="46"/>
        <v>1283.8594159798026</v>
      </c>
      <c r="K218" s="7">
        <f>C265</f>
        <v>147</v>
      </c>
      <c r="L218" s="7">
        <f>D265</f>
        <v>88</v>
      </c>
      <c r="M218" s="21">
        <f t="shared" si="42"/>
        <v>24865</v>
      </c>
      <c r="N218" s="46">
        <f t="shared" si="43"/>
        <v>9.8146603315077435E-2</v>
      </c>
      <c r="O218" s="46">
        <f t="shared" si="44"/>
        <v>5.3316890936128541E-3</v>
      </c>
      <c r="P218" s="26"/>
      <c r="Q218" s="26"/>
      <c r="R218" s="26"/>
    </row>
    <row r="219" spans="1:18">
      <c r="B219" s="31" t="s">
        <v>62</v>
      </c>
      <c r="C219" s="31">
        <v>218</v>
      </c>
      <c r="D219" s="31">
        <v>114</v>
      </c>
      <c r="F219" s="2" t="s">
        <v>6</v>
      </c>
      <c r="G219" s="20">
        <f>C267</f>
        <v>44974</v>
      </c>
      <c r="H219" s="20">
        <f>D267</f>
        <v>1591</v>
      </c>
      <c r="I219" s="6">
        <f t="shared" si="45"/>
        <v>551</v>
      </c>
      <c r="J219" s="6">
        <f t="shared" si="46"/>
        <v>298.56322613476698</v>
      </c>
      <c r="K219" s="7">
        <f>C274</f>
        <v>0</v>
      </c>
      <c r="L219" s="7">
        <f>D274</f>
        <v>32</v>
      </c>
      <c r="M219" s="21">
        <f t="shared" si="42"/>
        <v>44423</v>
      </c>
      <c r="N219" s="46">
        <f t="shared" si="43"/>
        <v>1.2251523102236848E-2</v>
      </c>
      <c r="O219" s="46">
        <f t="shared" si="44"/>
        <v>0</v>
      </c>
      <c r="P219" s="26"/>
      <c r="Q219" s="26"/>
      <c r="R219" s="26"/>
    </row>
    <row r="220" spans="1:18">
      <c r="B220" s="31" t="s">
        <v>63</v>
      </c>
      <c r="C220" s="30">
        <v>11739</v>
      </c>
      <c r="D220" s="31">
        <v>884</v>
      </c>
      <c r="F220" s="39" t="s">
        <v>66</v>
      </c>
      <c r="G220" s="26">
        <f>SUM(G213:G215)</f>
        <v>72465</v>
      </c>
      <c r="H220" s="26"/>
    </row>
    <row r="221" spans="1:18">
      <c r="B221" s="31" t="s">
        <v>64</v>
      </c>
      <c r="C221" s="30">
        <v>5622</v>
      </c>
      <c r="D221" s="31">
        <v>615</v>
      </c>
    </row>
    <row r="222" spans="1:18">
      <c r="B222" s="31" t="s">
        <v>1</v>
      </c>
      <c r="C222" s="30">
        <v>18610</v>
      </c>
      <c r="D222" s="30">
        <v>1262</v>
      </c>
      <c r="G222" s="3" t="s">
        <v>65</v>
      </c>
      <c r="H222" s="3" t="s">
        <v>11</v>
      </c>
      <c r="I222" s="3" t="s">
        <v>38</v>
      </c>
      <c r="J222" s="3" t="s">
        <v>11</v>
      </c>
      <c r="K222" s="3" t="s">
        <v>9</v>
      </c>
      <c r="L222" s="3" t="s">
        <v>39</v>
      </c>
      <c r="N222" t="s">
        <v>75</v>
      </c>
    </row>
    <row r="223" spans="1:18">
      <c r="B223" s="31" t="s">
        <v>57</v>
      </c>
      <c r="C223" s="31">
        <v>251</v>
      </c>
      <c r="D223" s="31">
        <v>119</v>
      </c>
      <c r="F223" s="2" t="s">
        <v>0</v>
      </c>
      <c r="G223" s="20">
        <f>SUM(C217:C220)</f>
        <v>12419</v>
      </c>
      <c r="H223" s="20">
        <f>SQRT(SUMSQ(D217:D220))</f>
        <v>906.97133361534645</v>
      </c>
      <c r="I223" s="6">
        <f>K213</f>
        <v>11739</v>
      </c>
      <c r="J223" s="6">
        <f>L213</f>
        <v>884</v>
      </c>
      <c r="K223" s="6">
        <f>I213-K213</f>
        <v>680</v>
      </c>
      <c r="L223" s="21">
        <f>SUM(C214:C216,C221)</f>
        <v>6324</v>
      </c>
      <c r="N223" s="44">
        <f>(SUM(I213:I215)/SUM(G213:G215))</f>
        <v>0.84872697164148214</v>
      </c>
    </row>
    <row r="224" spans="1:18">
      <c r="B224" s="31" t="s">
        <v>58</v>
      </c>
      <c r="C224" s="31">
        <v>268</v>
      </c>
      <c r="D224" s="31">
        <v>141</v>
      </c>
      <c r="F224" s="2" t="s">
        <v>1</v>
      </c>
      <c r="G224" s="20">
        <f>SUM(C226:C229)</f>
        <v>16999</v>
      </c>
      <c r="H224" s="20">
        <f t="shared" ref="H224:H229" si="47">SQRT(SUMSQ(D218:D221))</f>
        <v>1085.7799040321202</v>
      </c>
      <c r="I224" s="6">
        <f t="shared" ref="I224:I229" si="48">K214</f>
        <v>15242</v>
      </c>
      <c r="J224" s="6">
        <f t="shared" ref="J224:J229" si="49">L214</f>
        <v>1208</v>
      </c>
      <c r="K224" s="6">
        <f t="shared" ref="K224:K229" si="50">I214-K214</f>
        <v>1757</v>
      </c>
      <c r="L224" s="21">
        <f>SUM(C223:C225,C230)</f>
        <v>1611</v>
      </c>
    </row>
    <row r="225" spans="2:14">
      <c r="B225" s="31" t="s">
        <v>59</v>
      </c>
      <c r="C225" s="31">
        <v>379</v>
      </c>
      <c r="D225" s="31">
        <v>147</v>
      </c>
      <c r="F225" s="2" t="s">
        <v>2</v>
      </c>
      <c r="G225" s="20">
        <f>SUM(C235:C238)</f>
        <v>32085</v>
      </c>
      <c r="H225" s="20">
        <f t="shared" si="47"/>
        <v>1662.9254342874187</v>
      </c>
      <c r="I225" s="6">
        <f t="shared" si="48"/>
        <v>16651</v>
      </c>
      <c r="J225" s="6">
        <f t="shared" si="49"/>
        <v>1018</v>
      </c>
      <c r="K225" s="6">
        <f t="shared" si="50"/>
        <v>15434</v>
      </c>
      <c r="L225" s="21">
        <f>SUM(C232:C234,C239)</f>
        <v>3027</v>
      </c>
      <c r="N225" t="s">
        <v>76</v>
      </c>
    </row>
    <row r="226" spans="2:14">
      <c r="B226" s="31" t="s">
        <v>60</v>
      </c>
      <c r="C226" s="31">
        <v>513</v>
      </c>
      <c r="D226" s="31">
        <v>183</v>
      </c>
      <c r="F226" s="2" t="s">
        <v>3</v>
      </c>
      <c r="G226" s="20">
        <f>SUM(C244:C247)</f>
        <v>22686</v>
      </c>
      <c r="H226" s="20">
        <f t="shared" si="47"/>
        <v>1663.2756837036968</v>
      </c>
      <c r="I226" s="6">
        <f t="shared" si="48"/>
        <v>3635</v>
      </c>
      <c r="J226" s="6">
        <f t="shared" si="49"/>
        <v>531</v>
      </c>
      <c r="K226" s="6">
        <f t="shared" si="50"/>
        <v>19051</v>
      </c>
      <c r="L226" s="21">
        <f>SUM(C241:C243,C248)</f>
        <v>10866</v>
      </c>
      <c r="N226" s="44">
        <f>(SUM(K213:K215)/SUM(G213:G215))</f>
        <v>0.60211136410681021</v>
      </c>
    </row>
    <row r="227" spans="2:14">
      <c r="B227" s="31" t="s">
        <v>61</v>
      </c>
      <c r="C227" s="31">
        <v>388</v>
      </c>
      <c r="D227" s="31">
        <v>154</v>
      </c>
      <c r="F227" s="2" t="s">
        <v>4</v>
      </c>
      <c r="G227" s="20">
        <f>SUM(C253:C256)</f>
        <v>14233</v>
      </c>
      <c r="H227" s="20">
        <f t="shared" si="47"/>
        <v>1415.9487985093247</v>
      </c>
      <c r="I227" s="6">
        <f t="shared" si="48"/>
        <v>972</v>
      </c>
      <c r="J227" s="6">
        <f t="shared" si="49"/>
        <v>262</v>
      </c>
      <c r="K227" s="6">
        <f t="shared" si="50"/>
        <v>13261</v>
      </c>
      <c r="L227" s="21">
        <f>SUM(C250:C252,C257)</f>
        <v>32215</v>
      </c>
    </row>
    <row r="228" spans="2:14">
      <c r="B228" s="31" t="s">
        <v>62</v>
      </c>
      <c r="C228" s="30">
        <v>856</v>
      </c>
      <c r="D228" s="31">
        <v>262</v>
      </c>
      <c r="F228" s="2" t="s">
        <v>5</v>
      </c>
      <c r="G228" s="20">
        <f>SUM(C262:C265)</f>
        <v>2706</v>
      </c>
      <c r="H228" s="20">
        <f t="shared" si="47"/>
        <v>1283.8594159798026</v>
      </c>
      <c r="I228" s="6">
        <f t="shared" si="48"/>
        <v>147</v>
      </c>
      <c r="J228" s="6">
        <f t="shared" si="49"/>
        <v>88</v>
      </c>
      <c r="K228" s="6">
        <f t="shared" si="50"/>
        <v>2559</v>
      </c>
      <c r="L228" s="21">
        <f>SUM(C259:C261,C266)</f>
        <v>24865</v>
      </c>
    </row>
    <row r="229" spans="2:14">
      <c r="B229" s="31" t="s">
        <v>63</v>
      </c>
      <c r="C229" s="30">
        <v>15242</v>
      </c>
      <c r="D229" s="31">
        <v>1208</v>
      </c>
      <c r="F229" s="2" t="s">
        <v>6</v>
      </c>
      <c r="G229" s="20">
        <f>SUM(C271:C274)</f>
        <v>551</v>
      </c>
      <c r="H229" s="20">
        <f t="shared" si="47"/>
        <v>298.56322613476698</v>
      </c>
      <c r="I229" s="6">
        <f t="shared" si="48"/>
        <v>0</v>
      </c>
      <c r="J229" s="6">
        <f t="shared" si="49"/>
        <v>32</v>
      </c>
      <c r="K229" s="6">
        <f t="shared" si="50"/>
        <v>551</v>
      </c>
      <c r="L229" s="21">
        <f>SUM(C268:C270,C275)</f>
        <v>44423</v>
      </c>
    </row>
    <row r="230" spans="2:14">
      <c r="B230" s="31" t="s">
        <v>64</v>
      </c>
      <c r="C230" s="31">
        <v>713</v>
      </c>
      <c r="D230" s="31">
        <v>186</v>
      </c>
    </row>
    <row r="231" spans="2:14">
      <c r="B231" s="31" t="s">
        <v>2</v>
      </c>
      <c r="C231" s="30">
        <v>35112</v>
      </c>
      <c r="D231" s="30">
        <v>1535</v>
      </c>
    </row>
    <row r="232" spans="2:14">
      <c r="B232" s="31" t="s">
        <v>57</v>
      </c>
      <c r="C232" s="31">
        <v>820</v>
      </c>
      <c r="D232" s="31">
        <v>224</v>
      </c>
    </row>
    <row r="233" spans="2:14">
      <c r="B233" s="31" t="s">
        <v>58</v>
      </c>
      <c r="C233" s="30">
        <v>401</v>
      </c>
      <c r="D233" s="31">
        <v>196</v>
      </c>
    </row>
    <row r="234" spans="2:14">
      <c r="B234" s="31" t="s">
        <v>59</v>
      </c>
      <c r="C234" s="30">
        <v>1179</v>
      </c>
      <c r="D234" s="31">
        <v>343</v>
      </c>
    </row>
    <row r="235" spans="2:14">
      <c r="B235" s="31" t="s">
        <v>60</v>
      </c>
      <c r="C235" s="30">
        <v>2412</v>
      </c>
      <c r="D235" s="31">
        <v>415</v>
      </c>
    </row>
    <row r="236" spans="2:14">
      <c r="B236" s="31" t="s">
        <v>61</v>
      </c>
      <c r="C236" s="30">
        <v>4572</v>
      </c>
      <c r="D236" s="31">
        <v>563</v>
      </c>
    </row>
    <row r="237" spans="2:14">
      <c r="B237" s="31" t="s">
        <v>62</v>
      </c>
      <c r="C237" s="30">
        <v>8450</v>
      </c>
      <c r="D237" s="31">
        <v>736</v>
      </c>
    </row>
    <row r="238" spans="2:14">
      <c r="B238" s="31" t="s">
        <v>63</v>
      </c>
      <c r="C238" s="30">
        <v>16651</v>
      </c>
      <c r="D238" s="31">
        <v>1018</v>
      </c>
    </row>
    <row r="239" spans="2:14">
      <c r="B239" s="31" t="s">
        <v>64</v>
      </c>
      <c r="C239" s="31">
        <v>627</v>
      </c>
      <c r="D239" s="31">
        <v>202</v>
      </c>
    </row>
    <row r="240" spans="2:14">
      <c r="B240" s="31" t="s">
        <v>3</v>
      </c>
      <c r="C240" s="30">
        <v>33552</v>
      </c>
      <c r="D240" s="30">
        <v>1434</v>
      </c>
    </row>
    <row r="241" spans="2:4">
      <c r="B241" s="31" t="s">
        <v>57</v>
      </c>
      <c r="C241" s="30">
        <v>1169</v>
      </c>
      <c r="D241" s="31">
        <v>300</v>
      </c>
    </row>
    <row r="242" spans="2:4">
      <c r="B242" s="31" t="s">
        <v>58</v>
      </c>
      <c r="C242" s="30">
        <v>2445</v>
      </c>
      <c r="D242" s="31">
        <v>419</v>
      </c>
    </row>
    <row r="243" spans="2:4">
      <c r="B243" s="31" t="s">
        <v>59</v>
      </c>
      <c r="C243" s="30">
        <v>6865</v>
      </c>
      <c r="D243" s="31">
        <v>712</v>
      </c>
    </row>
    <row r="244" spans="2:4">
      <c r="B244" s="31" t="s">
        <v>60</v>
      </c>
      <c r="C244" s="30">
        <v>7526</v>
      </c>
      <c r="D244" s="31">
        <v>844</v>
      </c>
    </row>
    <row r="245" spans="2:4">
      <c r="B245" s="31" t="s">
        <v>61</v>
      </c>
      <c r="C245" s="30">
        <v>5714</v>
      </c>
      <c r="D245" s="31">
        <v>633</v>
      </c>
    </row>
    <row r="246" spans="2:4">
      <c r="B246" s="31" t="s">
        <v>62</v>
      </c>
      <c r="C246" s="30">
        <v>5811</v>
      </c>
      <c r="D246" s="31">
        <v>673</v>
      </c>
    </row>
    <row r="247" spans="2:4">
      <c r="B247" s="31" t="s">
        <v>63</v>
      </c>
      <c r="C247" s="30">
        <v>3635</v>
      </c>
      <c r="D247" s="31">
        <v>531</v>
      </c>
    </row>
    <row r="248" spans="2:4">
      <c r="B248" s="31" t="s">
        <v>64</v>
      </c>
      <c r="C248" s="31">
        <v>387</v>
      </c>
      <c r="D248" s="31">
        <v>151</v>
      </c>
    </row>
    <row r="249" spans="2:4">
      <c r="B249" s="31" t="s">
        <v>4</v>
      </c>
      <c r="C249" s="30">
        <v>46448</v>
      </c>
      <c r="D249" s="30">
        <v>1808</v>
      </c>
    </row>
    <row r="250" spans="2:4">
      <c r="B250" s="31" t="s">
        <v>57</v>
      </c>
      <c r="C250" s="30">
        <v>6087</v>
      </c>
      <c r="D250" s="31">
        <v>625</v>
      </c>
    </row>
    <row r="251" spans="2:4">
      <c r="B251" s="31" t="s">
        <v>58</v>
      </c>
      <c r="C251" s="30">
        <v>12677</v>
      </c>
      <c r="D251" s="31">
        <v>1086</v>
      </c>
    </row>
    <row r="252" spans="2:4">
      <c r="B252" s="31" t="s">
        <v>59</v>
      </c>
      <c r="C252" s="30">
        <v>12571</v>
      </c>
      <c r="D252" s="31">
        <v>780</v>
      </c>
    </row>
    <row r="253" spans="2:4">
      <c r="B253" s="31" t="s">
        <v>60</v>
      </c>
      <c r="C253" s="30">
        <v>7347</v>
      </c>
      <c r="D253" s="31">
        <v>627</v>
      </c>
    </row>
    <row r="254" spans="2:4">
      <c r="B254" s="31" t="s">
        <v>61</v>
      </c>
      <c r="C254" s="30">
        <v>3537</v>
      </c>
      <c r="D254" s="31">
        <v>442</v>
      </c>
    </row>
    <row r="255" spans="2:4">
      <c r="B255" s="31" t="s">
        <v>62</v>
      </c>
      <c r="C255" s="30">
        <v>2377</v>
      </c>
      <c r="D255" s="31">
        <v>413</v>
      </c>
    </row>
    <row r="256" spans="2:4">
      <c r="B256" s="31" t="s">
        <v>63</v>
      </c>
      <c r="C256" s="31">
        <v>972</v>
      </c>
      <c r="D256" s="31">
        <v>262</v>
      </c>
    </row>
    <row r="257" spans="2:4">
      <c r="B257" s="31" t="s">
        <v>64</v>
      </c>
      <c r="C257" s="31">
        <v>880</v>
      </c>
      <c r="D257" s="31">
        <v>262</v>
      </c>
    </row>
    <row r="258" spans="2:4">
      <c r="B258" s="31" t="s">
        <v>5</v>
      </c>
      <c r="C258" s="30">
        <v>27571</v>
      </c>
      <c r="D258" s="30">
        <v>1302</v>
      </c>
    </row>
    <row r="259" spans="2:4">
      <c r="B259" s="31" t="s">
        <v>57</v>
      </c>
      <c r="C259" s="30">
        <v>11299</v>
      </c>
      <c r="D259" s="31">
        <v>981</v>
      </c>
    </row>
    <row r="260" spans="2:4">
      <c r="B260" s="31" t="s">
        <v>58</v>
      </c>
      <c r="C260" s="30">
        <v>9149</v>
      </c>
      <c r="D260" s="31">
        <v>776</v>
      </c>
    </row>
    <row r="261" spans="2:4">
      <c r="B261" s="31" t="s">
        <v>59</v>
      </c>
      <c r="C261" s="30">
        <v>4000</v>
      </c>
      <c r="D261" s="31">
        <v>415</v>
      </c>
    </row>
    <row r="262" spans="2:4">
      <c r="B262" s="31" t="s">
        <v>60</v>
      </c>
      <c r="C262" s="31">
        <v>1684</v>
      </c>
      <c r="D262" s="31">
        <v>277</v>
      </c>
    </row>
    <row r="263" spans="2:4">
      <c r="B263" s="31" t="s">
        <v>61</v>
      </c>
      <c r="C263" s="31">
        <v>491</v>
      </c>
      <c r="D263" s="31">
        <v>206</v>
      </c>
    </row>
    <row r="264" spans="2:4">
      <c r="B264" s="31" t="s">
        <v>62</v>
      </c>
      <c r="C264" s="31">
        <v>384</v>
      </c>
      <c r="D264" s="31">
        <v>150</v>
      </c>
    </row>
    <row r="265" spans="2:4">
      <c r="B265" s="31" t="s">
        <v>63</v>
      </c>
      <c r="C265" s="31">
        <v>147</v>
      </c>
      <c r="D265" s="31">
        <v>88</v>
      </c>
    </row>
    <row r="266" spans="2:4">
      <c r="B266" s="31" t="s">
        <v>64</v>
      </c>
      <c r="C266" s="31">
        <v>417</v>
      </c>
      <c r="D266" s="31">
        <v>130</v>
      </c>
    </row>
    <row r="267" spans="2:4">
      <c r="B267" s="31" t="s">
        <v>6</v>
      </c>
      <c r="C267" s="30">
        <v>44974</v>
      </c>
      <c r="D267" s="30">
        <v>1591</v>
      </c>
    </row>
    <row r="268" spans="2:4">
      <c r="B268" s="31" t="s">
        <v>57</v>
      </c>
      <c r="C268" s="30">
        <v>35572</v>
      </c>
      <c r="D268" s="30">
        <v>1544</v>
      </c>
    </row>
    <row r="269" spans="2:4">
      <c r="B269" s="31" t="s">
        <v>58</v>
      </c>
      <c r="C269" s="30">
        <v>6338</v>
      </c>
      <c r="D269" s="31">
        <v>578</v>
      </c>
    </row>
    <row r="270" spans="2:4">
      <c r="B270" s="31" t="s">
        <v>59</v>
      </c>
      <c r="C270" s="31">
        <v>1987</v>
      </c>
      <c r="D270" s="31">
        <v>407</v>
      </c>
    </row>
    <row r="271" spans="2:4">
      <c r="B271" s="31" t="s">
        <v>60</v>
      </c>
      <c r="C271" s="31">
        <v>287</v>
      </c>
      <c r="D271" s="31">
        <v>100</v>
      </c>
    </row>
    <row r="272" spans="2:4">
      <c r="B272" s="31" t="s">
        <v>61</v>
      </c>
      <c r="C272" s="31">
        <v>165</v>
      </c>
      <c r="D272" s="31">
        <v>122</v>
      </c>
    </row>
    <row r="273" spans="1:17">
      <c r="B273" s="31" t="s">
        <v>62</v>
      </c>
      <c r="C273" s="31">
        <v>99</v>
      </c>
      <c r="D273" s="31">
        <v>61</v>
      </c>
    </row>
    <row r="274" spans="1:17">
      <c r="B274" s="31" t="s">
        <v>63</v>
      </c>
      <c r="C274" s="31">
        <v>0</v>
      </c>
      <c r="D274" s="31">
        <v>32</v>
      </c>
    </row>
    <row r="275" spans="1:17">
      <c r="B275" s="31" t="s">
        <v>64</v>
      </c>
      <c r="C275" s="31">
        <v>526</v>
      </c>
      <c r="D275" s="31">
        <v>151</v>
      </c>
    </row>
    <row r="277" spans="1:17">
      <c r="A277" s="9">
        <v>2018</v>
      </c>
    </row>
    <row r="278" spans="1:17">
      <c r="B278" s="33" t="s">
        <v>53</v>
      </c>
      <c r="C278" s="31" t="s">
        <v>54</v>
      </c>
      <c r="D278" s="31"/>
    </row>
    <row r="279" spans="1:17">
      <c r="B279" s="34"/>
      <c r="C279" s="35" t="s">
        <v>55</v>
      </c>
      <c r="D279" s="31" t="s">
        <v>22</v>
      </c>
    </row>
    <row r="280" spans="1:17">
      <c r="B280" s="31" t="s">
        <v>56</v>
      </c>
      <c r="C280" s="30">
        <v>219276</v>
      </c>
      <c r="D280" s="30">
        <v>2371</v>
      </c>
      <c r="G280" s="3" t="s">
        <v>8</v>
      </c>
      <c r="H280" s="3"/>
      <c r="I280" s="3" t="s">
        <v>52</v>
      </c>
      <c r="J280" s="3"/>
      <c r="K280" s="3" t="s">
        <v>38</v>
      </c>
      <c r="L280" s="3" t="s">
        <v>39</v>
      </c>
      <c r="M280" s="3" t="s">
        <v>15</v>
      </c>
      <c r="N280" s="3" t="s">
        <v>74</v>
      </c>
    </row>
    <row r="281" spans="1:17">
      <c r="B281" s="31" t="s">
        <v>0</v>
      </c>
      <c r="C281" s="30">
        <v>18890</v>
      </c>
      <c r="D281" s="31">
        <v>1029</v>
      </c>
      <c r="F281" s="2" t="s">
        <v>0</v>
      </c>
      <c r="G281" s="20">
        <f>C281</f>
        <v>18890</v>
      </c>
      <c r="H281" s="20"/>
      <c r="I281" s="6">
        <f>G291</f>
        <v>12338</v>
      </c>
      <c r="J281" s="6"/>
      <c r="K281" s="6">
        <f>C288</f>
        <v>11648</v>
      </c>
      <c r="L281" s="21">
        <f>G281-I281</f>
        <v>6552</v>
      </c>
      <c r="M281" s="46">
        <f>I281/G281</f>
        <v>0.65314981471678135</v>
      </c>
      <c r="N281" s="46">
        <f>K281/G281</f>
        <v>0.61662255161461088</v>
      </c>
      <c r="O281" s="26"/>
      <c r="P281" s="26"/>
      <c r="Q281" s="26"/>
    </row>
    <row r="282" spans="1:17">
      <c r="B282" s="31" t="s">
        <v>57</v>
      </c>
      <c r="C282" s="31">
        <v>148</v>
      </c>
      <c r="D282" s="31">
        <v>55</v>
      </c>
      <c r="F282" s="2" t="s">
        <v>1</v>
      </c>
      <c r="G282" s="20">
        <f>C290</f>
        <v>20053</v>
      </c>
      <c r="H282" s="20"/>
      <c r="I282" s="6">
        <f t="shared" ref="I282:I287" si="51">G292</f>
        <v>18548</v>
      </c>
      <c r="J282" s="6"/>
      <c r="K282" s="6">
        <f>C297</f>
        <v>16541</v>
      </c>
      <c r="L282" s="21">
        <f t="shared" ref="L282:L287" si="52">G282-I282</f>
        <v>1505</v>
      </c>
      <c r="M282" s="46">
        <f t="shared" ref="M282:M287" si="53">I282/G282</f>
        <v>0.92494888545354814</v>
      </c>
      <c r="N282" s="46">
        <f t="shared" ref="N282:N287" si="54">K282/G282</f>
        <v>0.82486411010821326</v>
      </c>
      <c r="O282" s="26"/>
      <c r="P282" s="26"/>
    </row>
    <row r="283" spans="1:17">
      <c r="B283" s="31" t="s">
        <v>58</v>
      </c>
      <c r="C283" s="31">
        <v>158</v>
      </c>
      <c r="D283" s="31">
        <v>98</v>
      </c>
      <c r="F283" s="2" t="s">
        <v>2</v>
      </c>
      <c r="G283" s="20">
        <f>C299</f>
        <v>36691</v>
      </c>
      <c r="H283" s="20"/>
      <c r="I283" s="6">
        <f t="shared" si="51"/>
        <v>33043</v>
      </c>
      <c r="J283" s="6"/>
      <c r="K283" s="6">
        <f>C306</f>
        <v>15847</v>
      </c>
      <c r="L283" s="21">
        <f t="shared" si="52"/>
        <v>3648</v>
      </c>
      <c r="M283" s="46">
        <f t="shared" si="53"/>
        <v>0.90057507290616223</v>
      </c>
      <c r="N283" s="46">
        <f t="shared" si="54"/>
        <v>0.43190428170396011</v>
      </c>
      <c r="O283" s="26"/>
      <c r="P283" s="26"/>
    </row>
    <row r="284" spans="1:17">
      <c r="B284" s="31" t="s">
        <v>59</v>
      </c>
      <c r="C284" s="31">
        <v>320</v>
      </c>
      <c r="D284" s="31">
        <v>151</v>
      </c>
      <c r="F284" s="2" t="s">
        <v>3</v>
      </c>
      <c r="G284" s="20">
        <f>C308</f>
        <v>34320</v>
      </c>
      <c r="H284" s="20"/>
      <c r="I284" s="6">
        <f t="shared" si="51"/>
        <v>21727</v>
      </c>
      <c r="J284" s="6"/>
      <c r="K284" s="6">
        <f>C315</f>
        <v>3228</v>
      </c>
      <c r="L284" s="21">
        <f t="shared" si="52"/>
        <v>12593</v>
      </c>
      <c r="M284" s="46">
        <f t="shared" si="53"/>
        <v>0.63307109557109553</v>
      </c>
      <c r="N284" s="46">
        <f t="shared" si="54"/>
        <v>9.4055944055944057E-2</v>
      </c>
      <c r="O284" s="26"/>
      <c r="P284" s="26"/>
      <c r="Q284" s="26"/>
    </row>
    <row r="285" spans="1:17">
      <c r="B285" s="31" t="s">
        <v>60</v>
      </c>
      <c r="C285" s="31">
        <v>410</v>
      </c>
      <c r="D285" s="31">
        <v>186</v>
      </c>
      <c r="F285" s="2" t="s">
        <v>4</v>
      </c>
      <c r="G285" s="20">
        <f>C317</f>
        <v>45768</v>
      </c>
      <c r="H285" s="20"/>
      <c r="I285" s="6">
        <f t="shared" si="51"/>
        <v>12805</v>
      </c>
      <c r="J285" s="6"/>
      <c r="K285" s="6">
        <f>C324</f>
        <v>853</v>
      </c>
      <c r="L285" s="21">
        <f t="shared" si="52"/>
        <v>32963</v>
      </c>
      <c r="M285" s="46">
        <f t="shared" si="53"/>
        <v>0.27978063275651111</v>
      </c>
      <c r="N285" s="46">
        <f t="shared" si="54"/>
        <v>1.8637475965740256E-2</v>
      </c>
      <c r="O285" s="26"/>
      <c r="P285" s="26"/>
      <c r="Q285" s="26"/>
    </row>
    <row r="286" spans="1:17">
      <c r="B286" s="31" t="s">
        <v>61</v>
      </c>
      <c r="C286" s="31">
        <v>78</v>
      </c>
      <c r="D286" s="31">
        <v>64</v>
      </c>
      <c r="F286" s="2" t="s">
        <v>5</v>
      </c>
      <c r="G286" s="20">
        <f>C326</f>
        <v>24855</v>
      </c>
      <c r="H286" s="20"/>
      <c r="I286" s="6">
        <f t="shared" si="51"/>
        <v>2190</v>
      </c>
      <c r="J286" s="6"/>
      <c r="K286" s="7">
        <f>C333</f>
        <v>135</v>
      </c>
      <c r="L286" s="21">
        <f t="shared" si="52"/>
        <v>22665</v>
      </c>
      <c r="M286" s="46">
        <f t="shared" si="53"/>
        <v>8.8111044055522031E-2</v>
      </c>
      <c r="N286" s="46">
        <f t="shared" si="54"/>
        <v>5.4315027157513579E-3</v>
      </c>
      <c r="O286" s="26"/>
      <c r="P286" s="26"/>
      <c r="Q286" s="26"/>
    </row>
    <row r="287" spans="1:17">
      <c r="B287" s="31" t="s">
        <v>62</v>
      </c>
      <c r="C287" s="31">
        <v>202</v>
      </c>
      <c r="D287" s="31">
        <v>94</v>
      </c>
      <c r="F287" s="2" t="s">
        <v>6</v>
      </c>
      <c r="G287" s="20">
        <f>C335</f>
        <v>38699</v>
      </c>
      <c r="H287" s="20"/>
      <c r="I287" s="6">
        <f t="shared" si="51"/>
        <v>581</v>
      </c>
      <c r="J287" s="6"/>
      <c r="K287" s="7">
        <f>C342</f>
        <v>16</v>
      </c>
      <c r="L287" s="21">
        <f t="shared" si="52"/>
        <v>38118</v>
      </c>
      <c r="M287" s="46">
        <f t="shared" si="53"/>
        <v>1.5013307837411819E-2</v>
      </c>
      <c r="N287" s="46">
        <f t="shared" si="54"/>
        <v>4.134473759011861E-4</v>
      </c>
      <c r="O287" s="26"/>
      <c r="P287" s="26"/>
      <c r="Q287" s="26"/>
    </row>
    <row r="288" spans="1:17">
      <c r="B288" s="31" t="s">
        <v>63</v>
      </c>
      <c r="C288" s="30">
        <v>11648</v>
      </c>
      <c r="D288" s="31">
        <v>889</v>
      </c>
      <c r="F288" s="39" t="s">
        <v>66</v>
      </c>
      <c r="G288" s="26">
        <f>SUM(G281:G283)</f>
        <v>75634</v>
      </c>
      <c r="H288" s="26"/>
    </row>
    <row r="289" spans="2:14">
      <c r="B289" s="31" t="s">
        <v>64</v>
      </c>
      <c r="C289" s="30">
        <v>6003</v>
      </c>
      <c r="D289" s="31">
        <v>552</v>
      </c>
    </row>
    <row r="290" spans="2:14">
      <c r="B290" s="31" t="s">
        <v>1</v>
      </c>
      <c r="C290" s="30">
        <v>20053</v>
      </c>
      <c r="D290" s="30">
        <v>981</v>
      </c>
      <c r="G290" s="3" t="s">
        <v>65</v>
      </c>
      <c r="H290" s="3"/>
      <c r="I290" s="3" t="s">
        <v>38</v>
      </c>
      <c r="J290" s="3"/>
      <c r="K290" s="3" t="s">
        <v>9</v>
      </c>
      <c r="L290" s="3" t="s">
        <v>39</v>
      </c>
      <c r="N290" t="s">
        <v>75</v>
      </c>
    </row>
    <row r="291" spans="2:14">
      <c r="B291" s="31" t="s">
        <v>57</v>
      </c>
      <c r="C291" s="31">
        <v>151</v>
      </c>
      <c r="D291" s="31">
        <v>79</v>
      </c>
      <c r="F291" s="2" t="s">
        <v>0</v>
      </c>
      <c r="G291" s="20">
        <f>SUM(C285:C288)</f>
        <v>12338</v>
      </c>
      <c r="H291" s="20"/>
      <c r="I291" s="6">
        <f t="shared" ref="I291:I297" si="55">K281</f>
        <v>11648</v>
      </c>
      <c r="J291" s="6"/>
      <c r="K291" s="6">
        <f>I281-K281</f>
        <v>690</v>
      </c>
      <c r="L291" s="21">
        <f>SUM(C282:C284,C289)</f>
        <v>6629</v>
      </c>
      <c r="N291" s="44">
        <f>(SUM(I281:I283)/SUM(G281:G283))</f>
        <v>0.84524155802945766</v>
      </c>
    </row>
    <row r="292" spans="2:14">
      <c r="B292" s="31" t="s">
        <v>58</v>
      </c>
      <c r="C292" s="31">
        <v>301</v>
      </c>
      <c r="D292" s="31">
        <v>142</v>
      </c>
      <c r="F292" s="2" t="s">
        <v>1</v>
      </c>
      <c r="G292" s="20">
        <f>SUM(C294:C297)</f>
        <v>18548</v>
      </c>
      <c r="H292" s="20"/>
      <c r="I292" s="6">
        <f t="shared" si="55"/>
        <v>16541</v>
      </c>
      <c r="J292" s="6"/>
      <c r="K292" s="6">
        <f t="shared" ref="K292:K297" si="56">I282-K282</f>
        <v>2007</v>
      </c>
      <c r="L292" s="21">
        <f>SUM(C291:C293,C298)</f>
        <v>1505</v>
      </c>
    </row>
    <row r="293" spans="2:14">
      <c r="B293" s="31" t="s">
        <v>59</v>
      </c>
      <c r="C293" s="31">
        <v>443</v>
      </c>
      <c r="D293" s="31">
        <v>151</v>
      </c>
      <c r="F293" s="2" t="s">
        <v>2</v>
      </c>
      <c r="G293" s="20">
        <f>SUM(C303:C306)</f>
        <v>33043</v>
      </c>
      <c r="H293" s="20"/>
      <c r="I293" s="6">
        <f t="shared" si="55"/>
        <v>15847</v>
      </c>
      <c r="J293" s="6"/>
      <c r="K293" s="6">
        <f t="shared" si="56"/>
        <v>17196</v>
      </c>
      <c r="L293" s="21">
        <f>SUM(C300:C302,C307)</f>
        <v>3648</v>
      </c>
      <c r="N293" t="s">
        <v>76</v>
      </c>
    </row>
    <row r="294" spans="2:14">
      <c r="B294" s="31" t="s">
        <v>60</v>
      </c>
      <c r="C294" s="31">
        <v>462</v>
      </c>
      <c r="D294" s="31">
        <v>168</v>
      </c>
      <c r="F294" s="2" t="s">
        <v>3</v>
      </c>
      <c r="G294" s="20">
        <f>SUM(C312:C315)</f>
        <v>21727</v>
      </c>
      <c r="H294" s="20"/>
      <c r="I294" s="6">
        <f t="shared" si="55"/>
        <v>3228</v>
      </c>
      <c r="J294" s="6"/>
      <c r="K294" s="6">
        <f t="shared" si="56"/>
        <v>18499</v>
      </c>
      <c r="L294" s="21">
        <f>SUM(C309:C311,C316)</f>
        <v>12593</v>
      </c>
      <c r="N294" s="44">
        <f>(SUM(K281:K283)/SUM(G281:G283))</f>
        <v>0.58222492529814629</v>
      </c>
    </row>
    <row r="295" spans="2:14">
      <c r="B295" s="31" t="s">
        <v>61</v>
      </c>
      <c r="C295" s="31">
        <v>291</v>
      </c>
      <c r="D295" s="31">
        <v>139</v>
      </c>
      <c r="F295" s="2" t="s">
        <v>4</v>
      </c>
      <c r="G295" s="20">
        <f>SUM(C321:C324)</f>
        <v>12805</v>
      </c>
      <c r="H295" s="20"/>
      <c r="I295" s="6">
        <f t="shared" si="55"/>
        <v>853</v>
      </c>
      <c r="J295" s="6"/>
      <c r="K295" s="6">
        <f t="shared" si="56"/>
        <v>11952</v>
      </c>
      <c r="L295" s="21">
        <f>SUM(C318:C320,C325)</f>
        <v>32963</v>
      </c>
    </row>
    <row r="296" spans="2:14">
      <c r="B296" s="31" t="s">
        <v>62</v>
      </c>
      <c r="C296" s="30">
        <v>1254</v>
      </c>
      <c r="D296" s="31">
        <v>333</v>
      </c>
      <c r="F296" s="2" t="s">
        <v>5</v>
      </c>
      <c r="G296" s="20">
        <f>SUM(C330:C333)</f>
        <v>2190</v>
      </c>
      <c r="H296" s="20"/>
      <c r="I296" s="6">
        <f t="shared" si="55"/>
        <v>135</v>
      </c>
      <c r="J296" s="6"/>
      <c r="K296" s="6">
        <f t="shared" si="56"/>
        <v>2055</v>
      </c>
      <c r="L296" s="21">
        <f>SUM(C327:C329,C334)</f>
        <v>22665</v>
      </c>
    </row>
    <row r="297" spans="2:14">
      <c r="B297" s="31" t="s">
        <v>63</v>
      </c>
      <c r="C297" s="30">
        <v>16541</v>
      </c>
      <c r="D297" s="31">
        <v>960</v>
      </c>
      <c r="F297" s="2" t="s">
        <v>6</v>
      </c>
      <c r="G297" s="20">
        <f>SUM(C339:C342)</f>
        <v>581</v>
      </c>
      <c r="H297" s="20"/>
      <c r="I297" s="6">
        <f t="shared" si="55"/>
        <v>16</v>
      </c>
      <c r="J297" s="6"/>
      <c r="K297" s="6">
        <f t="shared" si="56"/>
        <v>565</v>
      </c>
      <c r="L297" s="21">
        <f>SUM(C336:C338,C343)</f>
        <v>38118</v>
      </c>
    </row>
    <row r="298" spans="2:14">
      <c r="B298" s="31" t="s">
        <v>64</v>
      </c>
      <c r="C298" s="31">
        <v>610</v>
      </c>
      <c r="D298" s="31">
        <v>182</v>
      </c>
    </row>
    <row r="299" spans="2:14">
      <c r="B299" s="31" t="s">
        <v>2</v>
      </c>
      <c r="C299" s="30">
        <v>36691</v>
      </c>
      <c r="D299" s="30">
        <v>1588</v>
      </c>
    </row>
    <row r="300" spans="2:14">
      <c r="B300" s="31" t="s">
        <v>57</v>
      </c>
      <c r="C300" s="31">
        <v>750</v>
      </c>
      <c r="D300" s="31">
        <v>258</v>
      </c>
    </row>
    <row r="301" spans="2:14">
      <c r="B301" s="31" t="s">
        <v>58</v>
      </c>
      <c r="C301" s="30">
        <v>514</v>
      </c>
      <c r="D301" s="31">
        <v>197</v>
      </c>
    </row>
    <row r="302" spans="2:14">
      <c r="B302" s="31" t="s">
        <v>59</v>
      </c>
      <c r="C302" s="30">
        <v>1620</v>
      </c>
      <c r="D302" s="31">
        <v>305</v>
      </c>
    </row>
    <row r="303" spans="2:14">
      <c r="B303" s="31" t="s">
        <v>60</v>
      </c>
      <c r="C303" s="30">
        <v>2992</v>
      </c>
      <c r="D303" s="31">
        <v>455</v>
      </c>
    </row>
    <row r="304" spans="2:14">
      <c r="B304" s="31" t="s">
        <v>61</v>
      </c>
      <c r="C304" s="30">
        <v>4996</v>
      </c>
      <c r="D304" s="31">
        <v>667</v>
      </c>
    </row>
    <row r="305" spans="2:4">
      <c r="B305" s="31" t="s">
        <v>62</v>
      </c>
      <c r="C305" s="30">
        <v>9208</v>
      </c>
      <c r="D305" s="31">
        <v>9208</v>
      </c>
    </row>
    <row r="306" spans="2:4">
      <c r="B306" s="31" t="s">
        <v>63</v>
      </c>
      <c r="C306" s="30">
        <v>15847</v>
      </c>
      <c r="D306" s="31">
        <v>1121</v>
      </c>
    </row>
    <row r="307" spans="2:4">
      <c r="B307" s="31" t="s">
        <v>64</v>
      </c>
      <c r="C307" s="31">
        <v>764</v>
      </c>
      <c r="D307" s="31">
        <v>213</v>
      </c>
    </row>
    <row r="308" spans="2:4">
      <c r="B308" s="31" t="s">
        <v>3</v>
      </c>
      <c r="C308" s="30">
        <v>34320</v>
      </c>
      <c r="D308" s="30">
        <v>1373</v>
      </c>
    </row>
    <row r="309" spans="2:4">
      <c r="B309" s="31" t="s">
        <v>57</v>
      </c>
      <c r="C309" s="30">
        <v>1304</v>
      </c>
      <c r="D309" s="31">
        <v>315</v>
      </c>
    </row>
    <row r="310" spans="2:4">
      <c r="B310" s="31" t="s">
        <v>58</v>
      </c>
      <c r="C310" s="30">
        <v>3066</v>
      </c>
      <c r="D310" s="31">
        <v>413</v>
      </c>
    </row>
    <row r="311" spans="2:4">
      <c r="B311" s="31" t="s">
        <v>59</v>
      </c>
      <c r="C311" s="30">
        <v>7620</v>
      </c>
      <c r="D311" s="31">
        <v>687</v>
      </c>
    </row>
    <row r="312" spans="2:4">
      <c r="B312" s="31" t="s">
        <v>60</v>
      </c>
      <c r="C312" s="30">
        <v>7602</v>
      </c>
      <c r="D312" s="31">
        <v>629</v>
      </c>
    </row>
    <row r="313" spans="2:4">
      <c r="B313" s="31" t="s">
        <v>61</v>
      </c>
      <c r="C313" s="30">
        <v>5511</v>
      </c>
      <c r="D313" s="31">
        <v>594</v>
      </c>
    </row>
    <row r="314" spans="2:4">
      <c r="B314" s="31" t="s">
        <v>62</v>
      </c>
      <c r="C314" s="30">
        <v>5386</v>
      </c>
      <c r="D314" s="31">
        <v>533</v>
      </c>
    </row>
    <row r="315" spans="2:4">
      <c r="B315" s="31" t="s">
        <v>63</v>
      </c>
      <c r="C315" s="30">
        <v>3228</v>
      </c>
      <c r="D315" s="31">
        <v>487</v>
      </c>
    </row>
    <row r="316" spans="2:4">
      <c r="B316" s="31" t="s">
        <v>64</v>
      </c>
      <c r="C316" s="31">
        <v>603</v>
      </c>
      <c r="D316" s="31">
        <v>188</v>
      </c>
    </row>
    <row r="317" spans="2:4">
      <c r="B317" s="31" t="s">
        <v>4</v>
      </c>
      <c r="C317" s="30">
        <v>45768</v>
      </c>
      <c r="D317" s="30">
        <v>1669</v>
      </c>
    </row>
    <row r="318" spans="2:4">
      <c r="B318" s="31" t="s">
        <v>57</v>
      </c>
      <c r="C318" s="30">
        <v>6894</v>
      </c>
      <c r="D318" s="31">
        <v>574</v>
      </c>
    </row>
    <row r="319" spans="2:4">
      <c r="B319" s="31" t="s">
        <v>58</v>
      </c>
      <c r="C319" s="30">
        <v>13286</v>
      </c>
      <c r="D319" s="31">
        <v>1015</v>
      </c>
    </row>
    <row r="320" spans="2:4">
      <c r="B320" s="31" t="s">
        <v>59</v>
      </c>
      <c r="C320" s="30">
        <v>12137</v>
      </c>
      <c r="D320" s="31">
        <v>973</v>
      </c>
    </row>
    <row r="321" spans="2:4">
      <c r="B321" s="31" t="s">
        <v>60</v>
      </c>
      <c r="C321" s="30">
        <v>6581</v>
      </c>
      <c r="D321" s="31">
        <v>644</v>
      </c>
    </row>
    <row r="322" spans="2:4">
      <c r="B322" s="31" t="s">
        <v>61</v>
      </c>
      <c r="C322" s="30">
        <v>3401</v>
      </c>
      <c r="D322" s="31">
        <v>467</v>
      </c>
    </row>
    <row r="323" spans="2:4">
      <c r="B323" s="31" t="s">
        <v>62</v>
      </c>
      <c r="C323" s="30">
        <v>1970</v>
      </c>
      <c r="D323" s="31">
        <v>333</v>
      </c>
    </row>
    <row r="324" spans="2:4">
      <c r="B324" s="31" t="s">
        <v>63</v>
      </c>
      <c r="C324" s="31">
        <v>853</v>
      </c>
      <c r="D324" s="31">
        <v>263</v>
      </c>
    </row>
    <row r="325" spans="2:4">
      <c r="B325" s="31" t="s">
        <v>64</v>
      </c>
      <c r="C325" s="31">
        <v>646</v>
      </c>
      <c r="D325" s="31">
        <v>226</v>
      </c>
    </row>
    <row r="326" spans="2:4">
      <c r="B326" s="31" t="s">
        <v>5</v>
      </c>
      <c r="C326" s="30">
        <v>24855</v>
      </c>
      <c r="D326" s="30">
        <v>1180</v>
      </c>
    </row>
    <row r="327" spans="2:4">
      <c r="B327" s="31" t="s">
        <v>57</v>
      </c>
      <c r="C327" s="30">
        <v>11382</v>
      </c>
      <c r="D327" s="31">
        <v>814</v>
      </c>
    </row>
    <row r="328" spans="2:4">
      <c r="B328" s="31" t="s">
        <v>58</v>
      </c>
      <c r="C328" s="30">
        <v>7280</v>
      </c>
      <c r="D328" s="31">
        <v>685</v>
      </c>
    </row>
    <row r="329" spans="2:4">
      <c r="B329" s="31" t="s">
        <v>59</v>
      </c>
      <c r="C329" s="30">
        <v>3523</v>
      </c>
      <c r="D329" s="31">
        <v>383</v>
      </c>
    </row>
    <row r="330" spans="2:4">
      <c r="B330" s="31" t="s">
        <v>60</v>
      </c>
      <c r="C330" s="31">
        <v>1258</v>
      </c>
      <c r="D330" s="31">
        <v>287</v>
      </c>
    </row>
    <row r="331" spans="2:4">
      <c r="B331" s="31" t="s">
        <v>61</v>
      </c>
      <c r="C331" s="31">
        <v>420</v>
      </c>
      <c r="D331" s="31">
        <v>200</v>
      </c>
    </row>
    <row r="332" spans="2:4">
      <c r="B332" s="31" t="s">
        <v>62</v>
      </c>
      <c r="C332" s="31">
        <v>377</v>
      </c>
      <c r="D332" s="31">
        <v>151</v>
      </c>
    </row>
    <row r="333" spans="2:4">
      <c r="B333" s="31" t="s">
        <v>63</v>
      </c>
      <c r="C333" s="31">
        <v>135</v>
      </c>
      <c r="D333" s="31">
        <v>89</v>
      </c>
    </row>
    <row r="334" spans="2:4">
      <c r="B334" s="31" t="s">
        <v>64</v>
      </c>
      <c r="C334" s="31">
        <v>480</v>
      </c>
      <c r="D334" s="31">
        <v>135</v>
      </c>
    </row>
    <row r="335" spans="2:4">
      <c r="B335" s="31" t="s">
        <v>6</v>
      </c>
      <c r="C335" s="30">
        <v>38699</v>
      </c>
      <c r="D335" s="30">
        <v>1449</v>
      </c>
    </row>
    <row r="336" spans="2:4">
      <c r="B336" s="31" t="s">
        <v>57</v>
      </c>
      <c r="C336" s="30">
        <v>31085</v>
      </c>
      <c r="D336" s="30">
        <v>1319</v>
      </c>
    </row>
    <row r="337" spans="1:17">
      <c r="B337" s="31" t="s">
        <v>58</v>
      </c>
      <c r="C337" s="30">
        <v>5107</v>
      </c>
      <c r="D337" s="31">
        <v>499</v>
      </c>
    </row>
    <row r="338" spans="1:17">
      <c r="B338" s="31" t="s">
        <v>59</v>
      </c>
      <c r="C338" s="31">
        <v>1455</v>
      </c>
      <c r="D338" s="31">
        <v>266</v>
      </c>
    </row>
    <row r="339" spans="1:17">
      <c r="B339" s="31" t="s">
        <v>60</v>
      </c>
      <c r="C339" s="31">
        <v>285</v>
      </c>
      <c r="D339" s="31">
        <v>105</v>
      </c>
    </row>
    <row r="340" spans="1:17">
      <c r="B340" s="31" t="s">
        <v>61</v>
      </c>
      <c r="C340" s="31">
        <v>176</v>
      </c>
      <c r="D340" s="31">
        <v>86</v>
      </c>
    </row>
    <row r="341" spans="1:17">
      <c r="B341" s="31" t="s">
        <v>62</v>
      </c>
      <c r="C341" s="31">
        <v>104</v>
      </c>
      <c r="D341" s="31">
        <v>73</v>
      </c>
    </row>
    <row r="342" spans="1:17">
      <c r="B342" s="31" t="s">
        <v>63</v>
      </c>
      <c r="C342" s="31">
        <v>16</v>
      </c>
      <c r="D342" s="31">
        <v>25</v>
      </c>
    </row>
    <row r="343" spans="1:17">
      <c r="B343" s="31" t="s">
        <v>64</v>
      </c>
      <c r="C343" s="31">
        <v>471</v>
      </c>
      <c r="D343" s="31">
        <v>139</v>
      </c>
    </row>
    <row r="345" spans="1:17">
      <c r="A345" s="9">
        <v>2017</v>
      </c>
    </row>
    <row r="346" spans="1:17">
      <c r="B346" s="33" t="s">
        <v>53</v>
      </c>
      <c r="C346" s="31" t="s">
        <v>54</v>
      </c>
      <c r="D346" s="31"/>
    </row>
    <row r="347" spans="1:17">
      <c r="B347" s="34"/>
      <c r="C347" s="35" t="s">
        <v>55</v>
      </c>
      <c r="D347" s="31" t="s">
        <v>22</v>
      </c>
    </row>
    <row r="348" spans="1:17">
      <c r="B348" s="31" t="s">
        <v>56</v>
      </c>
      <c r="C348" s="30">
        <v>213336</v>
      </c>
      <c r="D348" s="30">
        <v>2382</v>
      </c>
      <c r="G348" s="3" t="s">
        <v>8</v>
      </c>
      <c r="H348" s="3"/>
      <c r="I348" s="3" t="s">
        <v>52</v>
      </c>
      <c r="J348" s="3"/>
      <c r="K348" s="3" t="s">
        <v>38</v>
      </c>
      <c r="L348" s="3" t="s">
        <v>39</v>
      </c>
    </row>
    <row r="349" spans="1:17">
      <c r="B349" s="31" t="s">
        <v>0</v>
      </c>
      <c r="C349" s="30">
        <v>19471</v>
      </c>
      <c r="D349" s="31">
        <v>1041</v>
      </c>
      <c r="F349" s="2" t="s">
        <v>0</v>
      </c>
      <c r="G349" s="20">
        <v>19471</v>
      </c>
      <c r="H349" s="20"/>
      <c r="I349" s="6">
        <v>13185</v>
      </c>
      <c r="J349" s="6"/>
      <c r="K349" s="6">
        <v>12433</v>
      </c>
      <c r="L349" s="21">
        <v>6286</v>
      </c>
      <c r="O349" s="26"/>
      <c r="P349" s="26"/>
      <c r="Q349" s="26"/>
    </row>
    <row r="350" spans="1:17">
      <c r="B350" s="31" t="s">
        <v>57</v>
      </c>
      <c r="C350" s="31">
        <v>148</v>
      </c>
      <c r="D350" s="31">
        <v>92</v>
      </c>
      <c r="F350" s="2" t="s">
        <v>1</v>
      </c>
      <c r="G350" s="20">
        <v>21148</v>
      </c>
      <c r="H350" s="20"/>
      <c r="I350" s="6">
        <v>19731</v>
      </c>
      <c r="J350" s="6"/>
      <c r="K350" s="6">
        <v>17174</v>
      </c>
      <c r="L350" s="21">
        <v>1417</v>
      </c>
      <c r="O350" s="26"/>
      <c r="P350" s="26"/>
    </row>
    <row r="351" spans="1:17">
      <c r="B351" s="31" t="s">
        <v>58</v>
      </c>
      <c r="C351" s="31">
        <v>168</v>
      </c>
      <c r="D351" s="31">
        <v>85</v>
      </c>
      <c r="F351" s="2" t="s">
        <v>2</v>
      </c>
      <c r="G351" s="20">
        <v>37479</v>
      </c>
      <c r="H351" s="20"/>
      <c r="I351" s="6">
        <v>33462</v>
      </c>
      <c r="J351" s="6"/>
      <c r="K351" s="6">
        <v>14343</v>
      </c>
      <c r="L351" s="21">
        <v>4017</v>
      </c>
      <c r="O351" s="26"/>
      <c r="P351" s="26"/>
    </row>
    <row r="352" spans="1:17">
      <c r="B352" s="31" t="s">
        <v>59</v>
      </c>
      <c r="C352" s="31">
        <v>288</v>
      </c>
      <c r="D352" s="31">
        <v>130</v>
      </c>
      <c r="F352" s="2" t="s">
        <v>3</v>
      </c>
      <c r="G352" s="20">
        <v>35099</v>
      </c>
      <c r="H352" s="20"/>
      <c r="I352" s="6">
        <v>19850</v>
      </c>
      <c r="J352" s="6"/>
      <c r="K352" s="6">
        <v>2735</v>
      </c>
      <c r="L352" s="21">
        <v>15249</v>
      </c>
      <c r="O352" s="26"/>
      <c r="P352" s="26"/>
      <c r="Q352" s="26"/>
    </row>
    <row r="353" spans="2:17">
      <c r="B353" s="31" t="s">
        <v>60</v>
      </c>
      <c r="C353" s="31">
        <v>363</v>
      </c>
      <c r="D353" s="31">
        <v>165</v>
      </c>
      <c r="F353" s="2" t="s">
        <v>4</v>
      </c>
      <c r="G353" s="20">
        <v>43777</v>
      </c>
      <c r="H353" s="20"/>
      <c r="I353" s="6">
        <v>10719</v>
      </c>
      <c r="J353" s="6"/>
      <c r="K353" s="6">
        <v>833</v>
      </c>
      <c r="L353" s="21">
        <v>33058</v>
      </c>
      <c r="O353" s="26"/>
      <c r="P353" s="26"/>
      <c r="Q353" s="26"/>
    </row>
    <row r="354" spans="2:17">
      <c r="B354" s="31" t="s">
        <v>61</v>
      </c>
      <c r="C354" s="31">
        <v>172</v>
      </c>
      <c r="D354" s="31">
        <v>90</v>
      </c>
      <c r="F354" s="2" t="s">
        <v>5</v>
      </c>
      <c r="G354" s="20">
        <v>23365</v>
      </c>
      <c r="H354" s="20"/>
      <c r="I354" s="6">
        <v>1751</v>
      </c>
      <c r="J354" s="6"/>
      <c r="K354" s="7">
        <v>134</v>
      </c>
      <c r="L354" s="21">
        <v>21614</v>
      </c>
      <c r="O354" s="26"/>
      <c r="P354" s="26"/>
      <c r="Q354" s="26"/>
    </row>
    <row r="355" spans="2:17">
      <c r="B355" s="31" t="s">
        <v>62</v>
      </c>
      <c r="C355" s="31">
        <v>217</v>
      </c>
      <c r="D355" s="31">
        <v>97</v>
      </c>
      <c r="F355" s="2" t="s">
        <v>6</v>
      </c>
      <c r="G355" s="20">
        <v>32997</v>
      </c>
      <c r="H355" s="20"/>
      <c r="I355" s="6">
        <v>587</v>
      </c>
      <c r="J355" s="6"/>
      <c r="K355" s="7">
        <v>0</v>
      </c>
      <c r="L355" s="21">
        <v>32410</v>
      </c>
      <c r="O355" s="26"/>
      <c r="P355" s="26"/>
      <c r="Q355" s="26"/>
    </row>
    <row r="356" spans="2:17">
      <c r="B356" s="31" t="s">
        <v>63</v>
      </c>
      <c r="C356" s="30">
        <v>12433</v>
      </c>
      <c r="D356" s="31">
        <v>853</v>
      </c>
      <c r="F356" s="39" t="s">
        <v>66</v>
      </c>
      <c r="G356" s="26">
        <v>78098</v>
      </c>
      <c r="H356" s="26"/>
    </row>
    <row r="357" spans="2:17">
      <c r="B357" s="31" t="s">
        <v>64</v>
      </c>
      <c r="C357" s="30">
        <v>5682</v>
      </c>
      <c r="D357" s="31">
        <v>612</v>
      </c>
    </row>
    <row r="358" spans="2:17">
      <c r="B358" s="31" t="s">
        <v>1</v>
      </c>
      <c r="C358" s="30">
        <v>21148</v>
      </c>
      <c r="D358" s="30">
        <v>1063</v>
      </c>
      <c r="G358" s="3" t="s">
        <v>65</v>
      </c>
      <c r="H358" s="3"/>
      <c r="I358" s="3" t="s">
        <v>38</v>
      </c>
      <c r="J358" s="3"/>
      <c r="K358" s="3" t="s">
        <v>9</v>
      </c>
      <c r="L358" s="3" t="s">
        <v>39</v>
      </c>
    </row>
    <row r="359" spans="2:17">
      <c r="B359" s="31" t="s">
        <v>57</v>
      </c>
      <c r="C359" s="31">
        <v>130</v>
      </c>
      <c r="D359" s="31">
        <v>81</v>
      </c>
      <c r="F359" s="2" t="s">
        <v>0</v>
      </c>
      <c r="G359" s="20">
        <v>13185</v>
      </c>
      <c r="H359" s="20"/>
      <c r="I359" s="6">
        <v>12433</v>
      </c>
      <c r="J359" s="6"/>
      <c r="K359" s="6">
        <v>752</v>
      </c>
      <c r="L359" s="21">
        <v>6286</v>
      </c>
    </row>
    <row r="360" spans="2:17">
      <c r="B360" s="31" t="s">
        <v>58</v>
      </c>
      <c r="C360" s="31">
        <v>263</v>
      </c>
      <c r="D360" s="31">
        <v>111</v>
      </c>
      <c r="F360" s="2" t="s">
        <v>1</v>
      </c>
      <c r="G360" s="20">
        <v>19731</v>
      </c>
      <c r="H360" s="20"/>
      <c r="I360" s="6">
        <v>17174</v>
      </c>
      <c r="J360" s="6"/>
      <c r="K360" s="6">
        <v>2557</v>
      </c>
      <c r="L360" s="21">
        <v>1417</v>
      </c>
    </row>
    <row r="361" spans="2:17">
      <c r="B361" s="31" t="s">
        <v>59</v>
      </c>
      <c r="C361" s="31">
        <v>432</v>
      </c>
      <c r="D361" s="31">
        <v>140</v>
      </c>
      <c r="F361" s="2" t="s">
        <v>2</v>
      </c>
      <c r="G361" s="20">
        <v>33462</v>
      </c>
      <c r="H361" s="20"/>
      <c r="I361" s="6">
        <v>14343</v>
      </c>
      <c r="J361" s="6"/>
      <c r="K361" s="6">
        <v>19119</v>
      </c>
      <c r="L361" s="21">
        <v>4017</v>
      </c>
    </row>
    <row r="362" spans="2:17">
      <c r="B362" s="31" t="s">
        <v>60</v>
      </c>
      <c r="C362" s="31">
        <v>505</v>
      </c>
      <c r="D362" s="31">
        <v>167</v>
      </c>
      <c r="F362" s="2" t="s">
        <v>3</v>
      </c>
      <c r="G362" s="20">
        <v>19850</v>
      </c>
      <c r="H362" s="20"/>
      <c r="I362" s="6">
        <v>2735</v>
      </c>
      <c r="J362" s="6"/>
      <c r="K362" s="6">
        <v>17115</v>
      </c>
      <c r="L362" s="21">
        <v>15249</v>
      </c>
    </row>
    <row r="363" spans="2:17">
      <c r="B363" s="31" t="s">
        <v>61</v>
      </c>
      <c r="C363" s="31">
        <v>415</v>
      </c>
      <c r="D363" s="31">
        <v>151</v>
      </c>
      <c r="F363" s="2" t="s">
        <v>4</v>
      </c>
      <c r="G363" s="20">
        <v>10719</v>
      </c>
      <c r="H363" s="20"/>
      <c r="I363" s="6">
        <v>833</v>
      </c>
      <c r="J363" s="6"/>
      <c r="K363" s="6">
        <v>9886</v>
      </c>
      <c r="L363" s="21">
        <v>33058</v>
      </c>
    </row>
    <row r="364" spans="2:17">
      <c r="B364" s="31" t="s">
        <v>62</v>
      </c>
      <c r="C364" s="30">
        <v>1637</v>
      </c>
      <c r="D364" s="31">
        <v>332</v>
      </c>
      <c r="F364" s="2" t="s">
        <v>5</v>
      </c>
      <c r="G364" s="20">
        <v>1751</v>
      </c>
      <c r="H364" s="20"/>
      <c r="I364" s="6">
        <v>134</v>
      </c>
      <c r="J364" s="6"/>
      <c r="K364" s="6">
        <v>1617</v>
      </c>
      <c r="L364" s="21">
        <v>21614</v>
      </c>
    </row>
    <row r="365" spans="2:17">
      <c r="B365" s="31" t="s">
        <v>63</v>
      </c>
      <c r="C365" s="30">
        <v>17174</v>
      </c>
      <c r="D365" s="31">
        <v>1027</v>
      </c>
      <c r="F365" s="2" t="s">
        <v>6</v>
      </c>
      <c r="G365" s="20">
        <v>587</v>
      </c>
      <c r="H365" s="20"/>
      <c r="I365" s="6">
        <v>0</v>
      </c>
      <c r="J365" s="6"/>
      <c r="K365" s="6">
        <v>587</v>
      </c>
      <c r="L365" s="21">
        <v>32410</v>
      </c>
    </row>
    <row r="366" spans="2:17">
      <c r="B366" s="31" t="s">
        <v>64</v>
      </c>
      <c r="C366" s="31">
        <v>592</v>
      </c>
      <c r="D366" s="31">
        <v>202</v>
      </c>
    </row>
    <row r="367" spans="2:17">
      <c r="B367" s="31" t="s">
        <v>2</v>
      </c>
      <c r="C367" s="30">
        <v>37479</v>
      </c>
      <c r="D367" s="30">
        <v>1443</v>
      </c>
    </row>
    <row r="368" spans="2:17">
      <c r="B368" s="31" t="s">
        <v>57</v>
      </c>
      <c r="C368" s="31">
        <v>636</v>
      </c>
      <c r="D368" s="31">
        <v>202</v>
      </c>
    </row>
    <row r="369" spans="2:4">
      <c r="B369" s="31" t="s">
        <v>58</v>
      </c>
      <c r="C369" s="30">
        <v>726</v>
      </c>
      <c r="D369" s="31">
        <v>226</v>
      </c>
    </row>
    <row r="370" spans="2:4">
      <c r="B370" s="31" t="s">
        <v>59</v>
      </c>
      <c r="C370" s="30">
        <v>1878</v>
      </c>
      <c r="D370" s="31">
        <v>343</v>
      </c>
    </row>
    <row r="371" spans="2:4">
      <c r="B371" s="31" t="s">
        <v>60</v>
      </c>
      <c r="C371" s="30">
        <v>3768</v>
      </c>
      <c r="D371" s="31">
        <v>578</v>
      </c>
    </row>
    <row r="372" spans="2:4">
      <c r="B372" s="31" t="s">
        <v>61</v>
      </c>
      <c r="C372" s="30">
        <v>5346</v>
      </c>
      <c r="D372" s="31">
        <v>546</v>
      </c>
    </row>
    <row r="373" spans="2:4">
      <c r="B373" s="31" t="s">
        <v>62</v>
      </c>
      <c r="C373" s="30">
        <v>10005</v>
      </c>
      <c r="D373" s="31">
        <v>940</v>
      </c>
    </row>
    <row r="374" spans="2:4">
      <c r="B374" s="31" t="s">
        <v>63</v>
      </c>
      <c r="C374" s="30">
        <v>14343</v>
      </c>
      <c r="D374" s="31">
        <v>900</v>
      </c>
    </row>
    <row r="375" spans="2:4">
      <c r="B375" s="31" t="s">
        <v>64</v>
      </c>
      <c r="C375" s="31">
        <v>777</v>
      </c>
      <c r="D375" s="31">
        <v>199</v>
      </c>
    </row>
    <row r="376" spans="2:4">
      <c r="B376" s="31" t="s">
        <v>3</v>
      </c>
      <c r="C376" s="30">
        <v>35099</v>
      </c>
      <c r="D376" s="30">
        <v>1381</v>
      </c>
    </row>
    <row r="377" spans="2:4">
      <c r="B377" s="31" t="s">
        <v>57</v>
      </c>
      <c r="C377" s="30">
        <v>1661</v>
      </c>
      <c r="D377" s="31">
        <v>346</v>
      </c>
    </row>
    <row r="378" spans="2:4">
      <c r="B378" s="31" t="s">
        <v>58</v>
      </c>
      <c r="C378" s="30">
        <v>4430</v>
      </c>
      <c r="D378" s="31">
        <v>477</v>
      </c>
    </row>
    <row r="379" spans="2:4">
      <c r="B379" s="31" t="s">
        <v>59</v>
      </c>
      <c r="C379" s="30">
        <v>8683</v>
      </c>
      <c r="D379" s="31">
        <v>701</v>
      </c>
    </row>
    <row r="380" spans="2:4">
      <c r="B380" s="31" t="s">
        <v>60</v>
      </c>
      <c r="C380" s="30">
        <v>7284</v>
      </c>
      <c r="D380" s="31">
        <v>612</v>
      </c>
    </row>
    <row r="381" spans="2:4">
      <c r="B381" s="31" t="s">
        <v>61</v>
      </c>
      <c r="C381" s="30">
        <v>5025</v>
      </c>
      <c r="D381" s="31">
        <v>594</v>
      </c>
    </row>
    <row r="382" spans="2:4">
      <c r="B382" s="31" t="s">
        <v>62</v>
      </c>
      <c r="C382" s="30">
        <v>4806</v>
      </c>
      <c r="D382" s="31">
        <v>500</v>
      </c>
    </row>
    <row r="383" spans="2:4">
      <c r="B383" s="31" t="s">
        <v>63</v>
      </c>
      <c r="C383" s="30">
        <v>2735</v>
      </c>
      <c r="D383" s="31">
        <v>316</v>
      </c>
    </row>
    <row r="384" spans="2:4">
      <c r="B384" s="31" t="s">
        <v>64</v>
      </c>
      <c r="C384" s="31">
        <v>475</v>
      </c>
      <c r="D384" s="31">
        <v>166</v>
      </c>
    </row>
    <row r="385" spans="2:4">
      <c r="B385" s="31" t="s">
        <v>4</v>
      </c>
      <c r="C385" s="30">
        <v>43777</v>
      </c>
      <c r="D385" s="30">
        <v>1675</v>
      </c>
    </row>
    <row r="386" spans="2:4">
      <c r="B386" s="31" t="s">
        <v>57</v>
      </c>
      <c r="C386" s="30">
        <v>8067</v>
      </c>
      <c r="D386" s="31">
        <v>777</v>
      </c>
    </row>
    <row r="387" spans="2:4">
      <c r="B387" s="31" t="s">
        <v>58</v>
      </c>
      <c r="C387" s="30">
        <v>13327</v>
      </c>
      <c r="D387" s="31">
        <v>893</v>
      </c>
    </row>
    <row r="388" spans="2:4">
      <c r="B388" s="31" t="s">
        <v>59</v>
      </c>
      <c r="C388" s="30">
        <v>11062</v>
      </c>
      <c r="D388" s="31">
        <v>719</v>
      </c>
    </row>
    <row r="389" spans="2:4">
      <c r="B389" s="31" t="s">
        <v>60</v>
      </c>
      <c r="C389" s="30">
        <v>5792</v>
      </c>
      <c r="D389" s="31">
        <v>602</v>
      </c>
    </row>
    <row r="390" spans="2:4">
      <c r="B390" s="31" t="s">
        <v>61</v>
      </c>
      <c r="C390" s="30">
        <v>2733</v>
      </c>
      <c r="D390" s="31">
        <v>435</v>
      </c>
    </row>
    <row r="391" spans="2:4">
      <c r="B391" s="31" t="s">
        <v>62</v>
      </c>
      <c r="C391" s="30">
        <v>1361</v>
      </c>
      <c r="D391" s="31">
        <v>241</v>
      </c>
    </row>
    <row r="392" spans="2:4">
      <c r="B392" s="31" t="s">
        <v>63</v>
      </c>
      <c r="C392" s="31">
        <v>833</v>
      </c>
      <c r="D392" s="31">
        <v>245</v>
      </c>
    </row>
    <row r="393" spans="2:4">
      <c r="B393" s="31" t="s">
        <v>64</v>
      </c>
      <c r="C393" s="31">
        <v>602</v>
      </c>
      <c r="D393" s="31">
        <v>170</v>
      </c>
    </row>
    <row r="394" spans="2:4">
      <c r="B394" s="31" t="s">
        <v>5</v>
      </c>
      <c r="C394" s="30">
        <v>23365</v>
      </c>
      <c r="D394" s="30">
        <v>1165</v>
      </c>
    </row>
    <row r="395" spans="2:4">
      <c r="B395" s="31" t="s">
        <v>57</v>
      </c>
      <c r="C395" s="30">
        <v>11437</v>
      </c>
      <c r="D395" s="31">
        <v>880</v>
      </c>
    </row>
    <row r="396" spans="2:4">
      <c r="B396" s="31" t="s">
        <v>58</v>
      </c>
      <c r="C396" s="30">
        <v>6857</v>
      </c>
      <c r="D396" s="31">
        <v>600</v>
      </c>
    </row>
    <row r="397" spans="2:4">
      <c r="B397" s="31" t="s">
        <v>59</v>
      </c>
      <c r="C397" s="30">
        <v>2856</v>
      </c>
      <c r="D397" s="31">
        <v>360</v>
      </c>
    </row>
    <row r="398" spans="2:4">
      <c r="B398" s="31" t="s">
        <v>60</v>
      </c>
      <c r="C398" s="31">
        <v>919</v>
      </c>
      <c r="D398" s="31">
        <v>223</v>
      </c>
    </row>
    <row r="399" spans="2:4">
      <c r="B399" s="31" t="s">
        <v>61</v>
      </c>
      <c r="C399" s="31">
        <v>410</v>
      </c>
      <c r="D399" s="31">
        <v>186</v>
      </c>
    </row>
    <row r="400" spans="2:4">
      <c r="B400" s="31" t="s">
        <v>62</v>
      </c>
      <c r="C400" s="31">
        <v>288</v>
      </c>
      <c r="D400" s="31">
        <v>137</v>
      </c>
    </row>
    <row r="401" spans="1:12">
      <c r="B401" s="31" t="s">
        <v>63</v>
      </c>
      <c r="C401" s="31">
        <v>134</v>
      </c>
      <c r="D401" s="31">
        <v>75</v>
      </c>
    </row>
    <row r="402" spans="1:12">
      <c r="B402" s="31" t="s">
        <v>64</v>
      </c>
      <c r="C402" s="31">
        <v>464</v>
      </c>
      <c r="D402" s="31">
        <v>167</v>
      </c>
    </row>
    <row r="403" spans="1:12">
      <c r="B403" s="31" t="s">
        <v>6</v>
      </c>
      <c r="C403" s="30">
        <v>32997</v>
      </c>
      <c r="D403" s="30">
        <v>1560</v>
      </c>
    </row>
    <row r="404" spans="1:12">
      <c r="B404" s="31" t="s">
        <v>57</v>
      </c>
      <c r="C404" s="30">
        <v>26821</v>
      </c>
      <c r="D404" s="30">
        <v>1353</v>
      </c>
    </row>
    <row r="405" spans="1:12">
      <c r="B405" s="31" t="s">
        <v>58</v>
      </c>
      <c r="C405" s="30">
        <v>3992</v>
      </c>
      <c r="D405" s="31">
        <v>417</v>
      </c>
    </row>
    <row r="406" spans="1:12">
      <c r="B406" s="31" t="s">
        <v>59</v>
      </c>
      <c r="C406" s="31">
        <v>1100</v>
      </c>
      <c r="D406" s="31">
        <v>253</v>
      </c>
    </row>
    <row r="407" spans="1:12">
      <c r="B407" s="31" t="s">
        <v>60</v>
      </c>
      <c r="C407" s="31">
        <v>344</v>
      </c>
      <c r="D407" s="31">
        <v>105</v>
      </c>
    </row>
    <row r="408" spans="1:12">
      <c r="B408" s="31" t="s">
        <v>61</v>
      </c>
      <c r="C408" s="31">
        <v>153</v>
      </c>
      <c r="D408" s="31">
        <v>90</v>
      </c>
    </row>
    <row r="409" spans="1:12">
      <c r="B409" s="31" t="s">
        <v>62</v>
      </c>
      <c r="C409" s="31">
        <v>90</v>
      </c>
      <c r="D409" s="31">
        <v>58</v>
      </c>
    </row>
    <row r="410" spans="1:12">
      <c r="B410" s="31" t="s">
        <v>63</v>
      </c>
      <c r="C410" s="31">
        <v>0</v>
      </c>
      <c r="D410" s="31">
        <v>31</v>
      </c>
    </row>
    <row r="411" spans="1:12">
      <c r="B411" s="31" t="s">
        <v>64</v>
      </c>
      <c r="C411" s="31">
        <v>497</v>
      </c>
      <c r="D411" s="31">
        <v>146</v>
      </c>
    </row>
    <row r="413" spans="1:12">
      <c r="A413" s="9">
        <v>2016</v>
      </c>
    </row>
    <row r="414" spans="1:12">
      <c r="B414" s="33" t="s">
        <v>53</v>
      </c>
      <c r="C414" s="31" t="s">
        <v>54</v>
      </c>
      <c r="D414" s="31"/>
    </row>
    <row r="415" spans="1:12">
      <c r="B415" s="34"/>
      <c r="C415" s="35" t="s">
        <v>55</v>
      </c>
      <c r="D415" s="31" t="s">
        <v>22</v>
      </c>
    </row>
    <row r="416" spans="1:12">
      <c r="B416" s="31" t="s">
        <v>56</v>
      </c>
      <c r="C416" s="36">
        <v>210241</v>
      </c>
      <c r="D416" s="30">
        <v>2496</v>
      </c>
      <c r="G416" s="3" t="s">
        <v>8</v>
      </c>
      <c r="H416" s="3"/>
      <c r="I416" s="3" t="s">
        <v>52</v>
      </c>
      <c r="J416" s="3"/>
      <c r="K416" s="3" t="s">
        <v>38</v>
      </c>
      <c r="L416" s="3" t="s">
        <v>39</v>
      </c>
    </row>
    <row r="417" spans="2:17">
      <c r="B417" s="31" t="s">
        <v>0</v>
      </c>
      <c r="C417" s="36">
        <v>21049</v>
      </c>
      <c r="D417" s="30">
        <v>899</v>
      </c>
      <c r="F417" s="2" t="s">
        <v>0</v>
      </c>
      <c r="G417" s="20">
        <v>21049</v>
      </c>
      <c r="H417" s="20"/>
      <c r="I417" s="6">
        <v>14831</v>
      </c>
      <c r="J417" s="6"/>
      <c r="K417" s="6">
        <v>13936</v>
      </c>
      <c r="L417" s="21">
        <v>6218</v>
      </c>
      <c r="O417" s="26"/>
      <c r="P417" s="26"/>
      <c r="Q417" s="26"/>
    </row>
    <row r="418" spans="2:17">
      <c r="B418" s="31" t="s">
        <v>57</v>
      </c>
      <c r="C418" s="35">
        <v>119</v>
      </c>
      <c r="D418" s="31">
        <v>91</v>
      </c>
      <c r="F418" s="2" t="s">
        <v>1</v>
      </c>
      <c r="G418" s="20">
        <v>23669</v>
      </c>
      <c r="H418" s="20"/>
      <c r="I418" s="6">
        <v>22286</v>
      </c>
      <c r="J418" s="6"/>
      <c r="K418" s="6">
        <v>19173</v>
      </c>
      <c r="L418" s="21">
        <v>1383</v>
      </c>
      <c r="O418" s="26"/>
      <c r="P418" s="26"/>
    </row>
    <row r="419" spans="2:17">
      <c r="B419" s="31" t="s">
        <v>58</v>
      </c>
      <c r="C419" s="35">
        <v>148</v>
      </c>
      <c r="D419" s="31">
        <v>78</v>
      </c>
      <c r="F419" s="2" t="s">
        <v>2</v>
      </c>
      <c r="G419" s="20">
        <v>38737</v>
      </c>
      <c r="H419" s="20"/>
      <c r="I419" s="6">
        <v>33665</v>
      </c>
      <c r="J419" s="6"/>
      <c r="K419" s="6">
        <v>12492</v>
      </c>
      <c r="L419" s="21">
        <v>5072</v>
      </c>
      <c r="O419" s="26"/>
      <c r="P419" s="26"/>
    </row>
    <row r="420" spans="2:17">
      <c r="B420" s="31" t="s">
        <v>59</v>
      </c>
      <c r="C420" s="35">
        <v>420</v>
      </c>
      <c r="D420" s="31">
        <v>134</v>
      </c>
      <c r="F420" s="2" t="s">
        <v>3</v>
      </c>
      <c r="G420" s="20">
        <v>34624</v>
      </c>
      <c r="H420" s="20"/>
      <c r="I420" s="6">
        <v>17820</v>
      </c>
      <c r="J420" s="6"/>
      <c r="K420" s="6">
        <v>2205</v>
      </c>
      <c r="L420" s="21">
        <v>16804</v>
      </c>
      <c r="O420" s="26"/>
      <c r="P420" s="26"/>
      <c r="Q420" s="26"/>
    </row>
    <row r="421" spans="2:17">
      <c r="B421" s="31" t="s">
        <v>60</v>
      </c>
      <c r="C421" s="35">
        <v>400</v>
      </c>
      <c r="D421" s="31">
        <v>189</v>
      </c>
      <c r="F421" s="2" t="s">
        <v>4</v>
      </c>
      <c r="G421" s="20">
        <v>42086</v>
      </c>
      <c r="H421" s="20"/>
      <c r="I421" s="6">
        <v>9016</v>
      </c>
      <c r="J421" s="6"/>
      <c r="K421" s="6">
        <v>734</v>
      </c>
      <c r="L421" s="21">
        <v>33070</v>
      </c>
      <c r="O421" s="26"/>
      <c r="P421" s="26"/>
      <c r="Q421" s="26"/>
    </row>
    <row r="422" spans="2:17">
      <c r="B422" s="31" t="s">
        <v>61</v>
      </c>
      <c r="C422" s="35">
        <v>189</v>
      </c>
      <c r="D422" s="31">
        <v>105</v>
      </c>
      <c r="F422" s="2" t="s">
        <v>5</v>
      </c>
      <c r="G422" s="20">
        <v>21885</v>
      </c>
      <c r="H422" s="20"/>
      <c r="I422" s="6">
        <v>1370</v>
      </c>
      <c r="J422" s="6"/>
      <c r="K422" s="7">
        <v>152</v>
      </c>
      <c r="L422" s="21">
        <v>20515</v>
      </c>
      <c r="O422" s="26"/>
      <c r="P422" s="26"/>
      <c r="Q422" s="26"/>
    </row>
    <row r="423" spans="2:17">
      <c r="B423" s="31" t="s">
        <v>62</v>
      </c>
      <c r="C423" s="35">
        <v>306</v>
      </c>
      <c r="D423" s="31">
        <v>112</v>
      </c>
      <c r="F423" s="2" t="s">
        <v>6</v>
      </c>
      <c r="G423" s="20">
        <v>28191</v>
      </c>
      <c r="H423" s="20"/>
      <c r="I423" s="6">
        <v>494</v>
      </c>
      <c r="J423" s="6"/>
      <c r="K423" s="7">
        <v>0</v>
      </c>
      <c r="L423" s="21">
        <v>27697</v>
      </c>
      <c r="O423" s="26"/>
      <c r="P423" s="26"/>
      <c r="Q423" s="26"/>
    </row>
    <row r="424" spans="2:17">
      <c r="B424" s="31" t="s">
        <v>63</v>
      </c>
      <c r="C424" s="36">
        <v>13936</v>
      </c>
      <c r="D424" s="31">
        <v>783</v>
      </c>
      <c r="F424" t="s">
        <v>66</v>
      </c>
      <c r="G424">
        <v>83455</v>
      </c>
      <c r="I424" s="38"/>
      <c r="J424" s="47"/>
    </row>
    <row r="425" spans="2:17">
      <c r="B425" s="31" t="s">
        <v>64</v>
      </c>
      <c r="C425" s="36">
        <v>5531</v>
      </c>
      <c r="D425" s="31">
        <v>588</v>
      </c>
    </row>
    <row r="426" spans="2:17">
      <c r="B426" s="31" t="s">
        <v>1</v>
      </c>
      <c r="C426" s="36">
        <v>23669</v>
      </c>
      <c r="D426" s="30">
        <v>1112</v>
      </c>
      <c r="G426" s="3" t="s">
        <v>65</v>
      </c>
      <c r="H426" s="3"/>
      <c r="I426" s="3" t="s">
        <v>38</v>
      </c>
      <c r="J426" s="3"/>
      <c r="K426" s="3" t="s">
        <v>9</v>
      </c>
      <c r="L426" s="3" t="s">
        <v>39</v>
      </c>
    </row>
    <row r="427" spans="2:17">
      <c r="B427" s="31" t="s">
        <v>57</v>
      </c>
      <c r="C427" s="35">
        <v>172</v>
      </c>
      <c r="D427" s="31">
        <v>83</v>
      </c>
      <c r="F427" s="2" t="s">
        <v>0</v>
      </c>
      <c r="G427" s="20">
        <v>14831</v>
      </c>
      <c r="H427" s="20"/>
      <c r="I427" s="6">
        <v>13936</v>
      </c>
      <c r="J427" s="6"/>
      <c r="K427" s="6">
        <v>895</v>
      </c>
      <c r="L427" s="21">
        <v>6218</v>
      </c>
    </row>
    <row r="428" spans="2:17">
      <c r="B428" s="31" t="s">
        <v>58</v>
      </c>
      <c r="C428" s="35">
        <v>177</v>
      </c>
      <c r="D428" s="31">
        <v>83</v>
      </c>
      <c r="F428" s="2" t="s">
        <v>1</v>
      </c>
      <c r="G428" s="20">
        <v>22286</v>
      </c>
      <c r="H428" s="20"/>
      <c r="I428" s="6">
        <v>19173</v>
      </c>
      <c r="J428" s="6"/>
      <c r="K428" s="6">
        <v>3113</v>
      </c>
      <c r="L428" s="21">
        <v>1383</v>
      </c>
    </row>
    <row r="429" spans="2:17">
      <c r="B429" s="31" t="s">
        <v>59</v>
      </c>
      <c r="C429" s="35">
        <v>371</v>
      </c>
      <c r="D429" s="31">
        <v>139</v>
      </c>
      <c r="F429" s="2" t="s">
        <v>2</v>
      </c>
      <c r="G429" s="20">
        <v>33665</v>
      </c>
      <c r="H429" s="20"/>
      <c r="I429" s="6">
        <v>12492</v>
      </c>
      <c r="J429" s="6"/>
      <c r="K429" s="6">
        <v>21173</v>
      </c>
      <c r="L429" s="21">
        <v>5072</v>
      </c>
    </row>
    <row r="430" spans="2:17">
      <c r="B430" s="31" t="s">
        <v>60</v>
      </c>
      <c r="C430" s="35">
        <v>485</v>
      </c>
      <c r="D430" s="31">
        <v>141</v>
      </c>
      <c r="F430" s="2" t="s">
        <v>3</v>
      </c>
      <c r="G430" s="20">
        <v>17820</v>
      </c>
      <c r="H430" s="20"/>
      <c r="I430" s="6">
        <v>2205</v>
      </c>
      <c r="J430" s="6"/>
      <c r="K430" s="6">
        <v>15615</v>
      </c>
      <c r="L430" s="21">
        <v>16804</v>
      </c>
    </row>
    <row r="431" spans="2:17">
      <c r="B431" s="31" t="s">
        <v>61</v>
      </c>
      <c r="C431" s="35">
        <v>543</v>
      </c>
      <c r="D431" s="31">
        <v>190</v>
      </c>
      <c r="F431" s="2" t="s">
        <v>4</v>
      </c>
      <c r="G431" s="20">
        <v>9016</v>
      </c>
      <c r="H431" s="20"/>
      <c r="I431" s="6">
        <v>734</v>
      </c>
      <c r="J431" s="6"/>
      <c r="K431" s="6">
        <v>8282</v>
      </c>
      <c r="L431" s="21">
        <v>33070</v>
      </c>
    </row>
    <row r="432" spans="2:17">
      <c r="B432" s="31" t="s">
        <v>62</v>
      </c>
      <c r="C432" s="36">
        <v>2085</v>
      </c>
      <c r="D432" s="31">
        <v>314</v>
      </c>
      <c r="F432" s="2" t="s">
        <v>5</v>
      </c>
      <c r="G432" s="20">
        <v>1370</v>
      </c>
      <c r="H432" s="20"/>
      <c r="I432" s="6">
        <v>152</v>
      </c>
      <c r="J432" s="6"/>
      <c r="K432" s="6">
        <v>1218</v>
      </c>
      <c r="L432" s="21">
        <v>20515</v>
      </c>
    </row>
    <row r="433" spans="2:12">
      <c r="B433" s="31" t="s">
        <v>63</v>
      </c>
      <c r="C433" s="36">
        <v>19173</v>
      </c>
      <c r="D433" s="30">
        <v>945</v>
      </c>
      <c r="F433" s="2" t="s">
        <v>6</v>
      </c>
      <c r="G433" s="20">
        <v>494</v>
      </c>
      <c r="H433" s="20"/>
      <c r="I433" s="6">
        <v>0</v>
      </c>
      <c r="J433" s="6"/>
      <c r="K433" s="6">
        <v>494</v>
      </c>
      <c r="L433" s="21">
        <v>27697</v>
      </c>
    </row>
    <row r="434" spans="2:12">
      <c r="B434" s="31" t="s">
        <v>64</v>
      </c>
      <c r="C434" s="35">
        <v>663</v>
      </c>
      <c r="D434" s="31">
        <v>221</v>
      </c>
    </row>
    <row r="435" spans="2:12">
      <c r="B435" s="31" t="s">
        <v>2</v>
      </c>
      <c r="C435" s="36">
        <v>38737</v>
      </c>
      <c r="D435" s="30">
        <v>1490</v>
      </c>
    </row>
    <row r="436" spans="2:12">
      <c r="B436" s="31" t="s">
        <v>57</v>
      </c>
      <c r="C436" s="35">
        <v>602</v>
      </c>
      <c r="D436" s="31">
        <v>167</v>
      </c>
    </row>
    <row r="437" spans="2:12">
      <c r="B437" s="31" t="s">
        <v>58</v>
      </c>
      <c r="C437" s="36">
        <v>1018</v>
      </c>
      <c r="D437" s="31">
        <v>261</v>
      </c>
    </row>
    <row r="438" spans="2:12">
      <c r="B438" s="31" t="s">
        <v>59</v>
      </c>
      <c r="C438" s="36">
        <v>2755</v>
      </c>
      <c r="D438" s="31">
        <v>461</v>
      </c>
    </row>
    <row r="439" spans="2:12">
      <c r="B439" s="31" t="s">
        <v>60</v>
      </c>
      <c r="C439" s="36">
        <v>4445</v>
      </c>
      <c r="D439" s="31">
        <v>483</v>
      </c>
    </row>
    <row r="440" spans="2:12">
      <c r="B440" s="31" t="s">
        <v>61</v>
      </c>
      <c r="C440" s="36">
        <v>6343</v>
      </c>
      <c r="D440" s="31">
        <v>658</v>
      </c>
    </row>
    <row r="441" spans="2:12">
      <c r="B441" s="31" t="s">
        <v>62</v>
      </c>
      <c r="C441" s="36">
        <v>10385</v>
      </c>
      <c r="D441" s="31">
        <v>775</v>
      </c>
    </row>
    <row r="442" spans="2:12">
      <c r="B442" s="31" t="s">
        <v>63</v>
      </c>
      <c r="C442" s="36">
        <v>12492</v>
      </c>
      <c r="D442" s="31">
        <v>885</v>
      </c>
    </row>
    <row r="443" spans="2:12">
      <c r="B443" s="31" t="s">
        <v>64</v>
      </c>
      <c r="C443" s="35">
        <v>697</v>
      </c>
      <c r="D443" s="31">
        <v>144</v>
      </c>
    </row>
    <row r="444" spans="2:12">
      <c r="B444" s="31" t="s">
        <v>3</v>
      </c>
      <c r="C444" s="36">
        <v>34624</v>
      </c>
      <c r="D444" s="30">
        <v>1464</v>
      </c>
    </row>
    <row r="445" spans="2:12">
      <c r="B445" s="31" t="s">
        <v>57</v>
      </c>
      <c r="C445" s="36">
        <v>1975</v>
      </c>
      <c r="D445" s="31">
        <v>337</v>
      </c>
    </row>
    <row r="446" spans="2:12">
      <c r="B446" s="31" t="s">
        <v>58</v>
      </c>
      <c r="C446" s="36">
        <v>5441</v>
      </c>
      <c r="D446" s="31">
        <v>518</v>
      </c>
    </row>
    <row r="447" spans="2:12">
      <c r="B447" s="31" t="s">
        <v>59</v>
      </c>
      <c r="C447" s="36">
        <v>8809</v>
      </c>
      <c r="D447" s="31">
        <v>584</v>
      </c>
    </row>
    <row r="448" spans="2:12">
      <c r="B448" s="31" t="s">
        <v>60</v>
      </c>
      <c r="C448" s="36">
        <v>7023</v>
      </c>
      <c r="D448" s="31">
        <v>784</v>
      </c>
    </row>
    <row r="449" spans="2:4">
      <c r="B449" s="31" t="s">
        <v>61</v>
      </c>
      <c r="C449" s="36">
        <v>4404</v>
      </c>
      <c r="D449" s="31">
        <v>567</v>
      </c>
    </row>
    <row r="450" spans="2:4">
      <c r="B450" s="31" t="s">
        <v>62</v>
      </c>
      <c r="C450" s="36">
        <v>4188</v>
      </c>
      <c r="D450" s="31">
        <v>543</v>
      </c>
    </row>
    <row r="451" spans="2:4">
      <c r="B451" s="31" t="s">
        <v>63</v>
      </c>
      <c r="C451" s="36">
        <v>2205</v>
      </c>
      <c r="D451" s="31">
        <v>310</v>
      </c>
    </row>
    <row r="452" spans="2:4">
      <c r="B452" s="31" t="s">
        <v>64</v>
      </c>
      <c r="C452" s="35">
        <v>579</v>
      </c>
      <c r="D452" s="31">
        <v>165</v>
      </c>
    </row>
    <row r="453" spans="2:4">
      <c r="B453" s="31" t="s">
        <v>4</v>
      </c>
      <c r="C453" s="36">
        <v>42086</v>
      </c>
      <c r="D453" s="30">
        <v>1405</v>
      </c>
    </row>
    <row r="454" spans="2:4">
      <c r="B454" s="31" t="s">
        <v>57</v>
      </c>
      <c r="C454" s="36">
        <v>9667</v>
      </c>
      <c r="D454" s="31">
        <v>811</v>
      </c>
    </row>
    <row r="455" spans="2:4">
      <c r="B455" s="31" t="s">
        <v>58</v>
      </c>
      <c r="C455" s="36">
        <v>12566</v>
      </c>
      <c r="D455" s="31">
        <v>860</v>
      </c>
    </row>
    <row r="456" spans="2:4">
      <c r="B456" s="31" t="s">
        <v>59</v>
      </c>
      <c r="C456" s="36">
        <v>10100</v>
      </c>
      <c r="D456" s="31">
        <v>754</v>
      </c>
    </row>
    <row r="457" spans="2:4">
      <c r="B457" s="31" t="s">
        <v>60</v>
      </c>
      <c r="C457" s="36">
        <v>4916</v>
      </c>
      <c r="D457" s="31">
        <v>537</v>
      </c>
    </row>
    <row r="458" spans="2:4">
      <c r="B458" s="31" t="s">
        <v>61</v>
      </c>
      <c r="C458" s="36">
        <v>2189</v>
      </c>
      <c r="D458" s="31">
        <v>357</v>
      </c>
    </row>
    <row r="459" spans="2:4">
      <c r="B459" s="31" t="s">
        <v>62</v>
      </c>
      <c r="C459" s="35">
        <v>1177</v>
      </c>
      <c r="D459" s="31">
        <v>262</v>
      </c>
    </row>
    <row r="460" spans="2:4">
      <c r="B460" s="31" t="s">
        <v>63</v>
      </c>
      <c r="C460" s="35">
        <v>734</v>
      </c>
      <c r="D460" s="31">
        <v>258</v>
      </c>
    </row>
    <row r="461" spans="2:4">
      <c r="B461" s="31" t="s">
        <v>64</v>
      </c>
      <c r="C461" s="35">
        <v>737</v>
      </c>
      <c r="D461" s="31">
        <v>209</v>
      </c>
    </row>
    <row r="462" spans="2:4">
      <c r="B462" s="31" t="s">
        <v>5</v>
      </c>
      <c r="C462" s="36">
        <v>21885</v>
      </c>
      <c r="D462" s="30">
        <v>1124</v>
      </c>
    </row>
    <row r="463" spans="2:4">
      <c r="B463" s="31" t="s">
        <v>57</v>
      </c>
      <c r="C463" s="36">
        <v>11596</v>
      </c>
      <c r="D463" s="31">
        <v>798</v>
      </c>
    </row>
    <row r="464" spans="2:4">
      <c r="B464" s="31" t="s">
        <v>58</v>
      </c>
      <c r="C464" s="36">
        <v>6141</v>
      </c>
      <c r="D464" s="31">
        <v>593</v>
      </c>
    </row>
    <row r="465" spans="2:4">
      <c r="B465" s="31" t="s">
        <v>59</v>
      </c>
      <c r="C465" s="36">
        <v>2424</v>
      </c>
      <c r="D465" s="31">
        <v>354</v>
      </c>
    </row>
    <row r="466" spans="2:4">
      <c r="B466" s="31" t="s">
        <v>60</v>
      </c>
      <c r="C466" s="35">
        <v>727</v>
      </c>
      <c r="D466" s="31">
        <v>240</v>
      </c>
    </row>
    <row r="467" spans="2:4">
      <c r="B467" s="31" t="s">
        <v>61</v>
      </c>
      <c r="C467" s="35">
        <v>337</v>
      </c>
      <c r="D467" s="31">
        <v>165</v>
      </c>
    </row>
    <row r="468" spans="2:4">
      <c r="B468" s="31" t="s">
        <v>62</v>
      </c>
      <c r="C468" s="35">
        <v>154</v>
      </c>
      <c r="D468" s="31">
        <v>83</v>
      </c>
    </row>
    <row r="469" spans="2:4">
      <c r="B469" s="31" t="s">
        <v>63</v>
      </c>
      <c r="C469" s="35">
        <v>152</v>
      </c>
      <c r="D469" s="31">
        <v>90</v>
      </c>
    </row>
    <row r="470" spans="2:4">
      <c r="B470" s="31" t="s">
        <v>64</v>
      </c>
      <c r="C470" s="35">
        <v>354</v>
      </c>
      <c r="D470" s="31">
        <v>132</v>
      </c>
    </row>
    <row r="471" spans="2:4">
      <c r="B471" s="31" t="s">
        <v>6</v>
      </c>
      <c r="C471" s="36">
        <v>28191</v>
      </c>
      <c r="D471" s="30">
        <v>1149</v>
      </c>
    </row>
    <row r="472" spans="2:4">
      <c r="B472" s="31" t="s">
        <v>57</v>
      </c>
      <c r="C472" s="36">
        <v>23608</v>
      </c>
      <c r="D472" s="30">
        <v>1181</v>
      </c>
    </row>
    <row r="473" spans="2:4">
      <c r="B473" s="31" t="s">
        <v>58</v>
      </c>
      <c r="C473" s="36">
        <v>2714</v>
      </c>
      <c r="D473" s="31">
        <v>343</v>
      </c>
    </row>
    <row r="474" spans="2:4">
      <c r="B474" s="31" t="s">
        <v>59</v>
      </c>
      <c r="C474" s="35">
        <v>860</v>
      </c>
      <c r="D474" s="31">
        <v>214</v>
      </c>
    </row>
    <row r="475" spans="2:4">
      <c r="B475" s="31" t="s">
        <v>60</v>
      </c>
      <c r="C475" s="35">
        <v>289</v>
      </c>
      <c r="D475" s="31">
        <v>113</v>
      </c>
    </row>
    <row r="476" spans="2:4">
      <c r="B476" s="31" t="s">
        <v>61</v>
      </c>
      <c r="C476" s="35">
        <v>140</v>
      </c>
      <c r="D476" s="31">
        <v>83</v>
      </c>
    </row>
    <row r="477" spans="2:4">
      <c r="B477" s="31" t="s">
        <v>62</v>
      </c>
      <c r="C477" s="35">
        <v>65</v>
      </c>
      <c r="D477" s="31">
        <v>44</v>
      </c>
    </row>
    <row r="478" spans="2:4">
      <c r="B478" s="31" t="s">
        <v>63</v>
      </c>
      <c r="C478" s="35">
        <v>0</v>
      </c>
      <c r="D478" s="31">
        <v>30</v>
      </c>
    </row>
    <row r="479" spans="2:4">
      <c r="B479" s="31" t="s">
        <v>64</v>
      </c>
      <c r="C479" s="35">
        <v>515</v>
      </c>
      <c r="D479" s="31">
        <v>161</v>
      </c>
    </row>
    <row r="481" spans="1:12">
      <c r="A481">
        <v>2015</v>
      </c>
    </row>
    <row r="482" spans="1:12">
      <c r="B482" t="s">
        <v>53</v>
      </c>
      <c r="C482" t="s">
        <v>54</v>
      </c>
    </row>
    <row r="483" spans="1:12">
      <c r="C483" t="s">
        <v>55</v>
      </c>
      <c r="D483" t="s">
        <v>22</v>
      </c>
    </row>
    <row r="484" spans="1:12">
      <c r="B484" t="s">
        <v>56</v>
      </c>
      <c r="C484">
        <v>206795</v>
      </c>
      <c r="D484">
        <v>2137</v>
      </c>
      <c r="G484" t="s">
        <v>8</v>
      </c>
      <c r="I484" t="s">
        <v>52</v>
      </c>
      <c r="K484" t="s">
        <v>38</v>
      </c>
      <c r="L484" t="s">
        <v>39</v>
      </c>
    </row>
    <row r="485" spans="1:12">
      <c r="B485" t="s">
        <v>0</v>
      </c>
      <c r="C485">
        <v>22417</v>
      </c>
      <c r="D485">
        <v>1013</v>
      </c>
      <c r="F485" t="s">
        <v>0</v>
      </c>
      <c r="G485">
        <v>22417</v>
      </c>
      <c r="I485">
        <v>16004</v>
      </c>
      <c r="K485">
        <v>15073</v>
      </c>
      <c r="L485">
        <v>6413</v>
      </c>
    </row>
    <row r="486" spans="1:12">
      <c r="B486" t="s">
        <v>57</v>
      </c>
      <c r="C486">
        <v>133</v>
      </c>
      <c r="D486">
        <v>79</v>
      </c>
      <c r="F486" t="s">
        <v>1</v>
      </c>
      <c r="G486">
        <v>25701</v>
      </c>
      <c r="I486">
        <v>24281</v>
      </c>
      <c r="K486">
        <v>20910</v>
      </c>
      <c r="L486">
        <v>1420</v>
      </c>
    </row>
    <row r="487" spans="1:12">
      <c r="B487" t="s">
        <v>58</v>
      </c>
      <c r="C487">
        <v>175</v>
      </c>
      <c r="D487">
        <v>91</v>
      </c>
      <c r="F487" t="s">
        <v>2</v>
      </c>
      <c r="G487">
        <v>39618</v>
      </c>
      <c r="I487">
        <v>33718</v>
      </c>
      <c r="K487">
        <v>11253</v>
      </c>
      <c r="L487">
        <v>5900</v>
      </c>
    </row>
    <row r="488" spans="1:12">
      <c r="B488" t="s">
        <v>59</v>
      </c>
      <c r="C488">
        <v>515</v>
      </c>
      <c r="D488">
        <v>176</v>
      </c>
      <c r="F488" t="s">
        <v>3</v>
      </c>
      <c r="G488">
        <v>35582</v>
      </c>
      <c r="I488">
        <v>16401</v>
      </c>
      <c r="K488">
        <v>1826</v>
      </c>
      <c r="L488">
        <v>19181</v>
      </c>
    </row>
    <row r="489" spans="1:12">
      <c r="B489" t="s">
        <v>60</v>
      </c>
      <c r="C489">
        <v>328</v>
      </c>
      <c r="D489">
        <v>142</v>
      </c>
      <c r="F489" t="s">
        <v>4</v>
      </c>
      <c r="G489">
        <v>38487</v>
      </c>
      <c r="I489">
        <v>7246</v>
      </c>
      <c r="K489">
        <v>597</v>
      </c>
      <c r="L489">
        <v>31241</v>
      </c>
    </row>
    <row r="490" spans="1:12">
      <c r="B490" t="s">
        <v>61</v>
      </c>
      <c r="C490">
        <v>216</v>
      </c>
      <c r="D490">
        <v>92</v>
      </c>
      <c r="F490" t="s">
        <v>5</v>
      </c>
      <c r="G490">
        <v>20346</v>
      </c>
      <c r="I490">
        <v>900</v>
      </c>
      <c r="K490">
        <v>100</v>
      </c>
      <c r="L490">
        <v>19446</v>
      </c>
    </row>
    <row r="491" spans="1:12">
      <c r="B491" t="s">
        <v>62</v>
      </c>
      <c r="C491">
        <v>387</v>
      </c>
      <c r="D491">
        <v>161</v>
      </c>
      <c r="F491" t="s">
        <v>6</v>
      </c>
      <c r="G491">
        <v>24644</v>
      </c>
      <c r="I491">
        <v>485</v>
      </c>
      <c r="K491">
        <v>0</v>
      </c>
      <c r="L491">
        <v>24159</v>
      </c>
    </row>
    <row r="492" spans="1:12">
      <c r="B492" t="s">
        <v>63</v>
      </c>
      <c r="C492">
        <v>15073</v>
      </c>
      <c r="D492">
        <v>788</v>
      </c>
      <c r="I492">
        <v>99035</v>
      </c>
    </row>
    <row r="493" spans="1:12">
      <c r="B493" t="s">
        <v>64</v>
      </c>
      <c r="C493">
        <v>5590</v>
      </c>
      <c r="D493">
        <v>547</v>
      </c>
    </row>
    <row r="494" spans="1:12">
      <c r="B494" t="s">
        <v>1</v>
      </c>
      <c r="C494">
        <v>25701</v>
      </c>
      <c r="D494">
        <v>1134</v>
      </c>
      <c r="G494" t="s">
        <v>65</v>
      </c>
      <c r="I494" t="s">
        <v>38</v>
      </c>
      <c r="K494" t="s">
        <v>9</v>
      </c>
      <c r="L494" t="s">
        <v>39</v>
      </c>
    </row>
    <row r="495" spans="1:12">
      <c r="B495" t="s">
        <v>57</v>
      </c>
      <c r="C495">
        <v>236</v>
      </c>
      <c r="D495">
        <v>106</v>
      </c>
      <c r="F495" t="s">
        <v>0</v>
      </c>
      <c r="G495">
        <v>16004</v>
      </c>
      <c r="I495">
        <v>15073</v>
      </c>
      <c r="K495">
        <v>931</v>
      </c>
      <c r="L495">
        <v>6413</v>
      </c>
    </row>
    <row r="496" spans="1:12">
      <c r="B496" t="s">
        <v>58</v>
      </c>
      <c r="C496">
        <v>189</v>
      </c>
      <c r="D496">
        <v>82</v>
      </c>
      <c r="F496" t="s">
        <v>1</v>
      </c>
      <c r="G496">
        <v>24281</v>
      </c>
      <c r="I496">
        <v>20910</v>
      </c>
      <c r="K496">
        <v>3371</v>
      </c>
      <c r="L496">
        <v>1420</v>
      </c>
    </row>
    <row r="497" spans="2:12">
      <c r="B497" t="s">
        <v>59</v>
      </c>
      <c r="C497">
        <v>406</v>
      </c>
      <c r="D497">
        <v>161</v>
      </c>
      <c r="F497" t="s">
        <v>2</v>
      </c>
      <c r="G497">
        <v>33718</v>
      </c>
      <c r="I497">
        <v>11253</v>
      </c>
      <c r="K497">
        <v>22465</v>
      </c>
      <c r="L497">
        <v>5900</v>
      </c>
    </row>
    <row r="498" spans="2:12">
      <c r="B498" t="s">
        <v>60</v>
      </c>
      <c r="C498">
        <v>475</v>
      </c>
      <c r="D498">
        <v>144</v>
      </c>
      <c r="F498" t="s">
        <v>3</v>
      </c>
      <c r="G498">
        <v>16401</v>
      </c>
      <c r="I498">
        <v>1826</v>
      </c>
      <c r="K498">
        <v>14575</v>
      </c>
      <c r="L498">
        <v>19181</v>
      </c>
    </row>
    <row r="499" spans="2:12">
      <c r="B499" t="s">
        <v>61</v>
      </c>
      <c r="C499">
        <v>538</v>
      </c>
      <c r="D499">
        <v>187</v>
      </c>
      <c r="F499" t="s">
        <v>4</v>
      </c>
      <c r="G499">
        <v>7246</v>
      </c>
      <c r="I499">
        <v>597</v>
      </c>
      <c r="K499">
        <v>6649</v>
      </c>
      <c r="L499">
        <v>31241</v>
      </c>
    </row>
    <row r="500" spans="2:12">
      <c r="B500" t="s">
        <v>62</v>
      </c>
      <c r="C500">
        <v>2358</v>
      </c>
      <c r="D500">
        <v>346</v>
      </c>
      <c r="F500" t="s">
        <v>5</v>
      </c>
      <c r="G500">
        <v>900</v>
      </c>
      <c r="I500">
        <v>100</v>
      </c>
      <c r="K500">
        <v>800</v>
      </c>
      <c r="L500">
        <v>19446</v>
      </c>
    </row>
    <row r="501" spans="2:12">
      <c r="B501" t="s">
        <v>63</v>
      </c>
      <c r="C501">
        <v>20910</v>
      </c>
      <c r="D501">
        <v>1059</v>
      </c>
      <c r="F501" t="s">
        <v>6</v>
      </c>
      <c r="G501">
        <v>485</v>
      </c>
      <c r="I501">
        <v>0</v>
      </c>
      <c r="K501">
        <v>485</v>
      </c>
      <c r="L501">
        <v>24159</v>
      </c>
    </row>
    <row r="502" spans="2:12">
      <c r="B502" t="s">
        <v>64</v>
      </c>
      <c r="C502">
        <v>589</v>
      </c>
      <c r="D502">
        <v>181</v>
      </c>
    </row>
    <row r="503" spans="2:12">
      <c r="B503" t="s">
        <v>2</v>
      </c>
      <c r="C503">
        <v>39618</v>
      </c>
      <c r="D503">
        <v>1284</v>
      </c>
    </row>
    <row r="504" spans="2:12">
      <c r="B504" t="s">
        <v>57</v>
      </c>
      <c r="C504">
        <v>607</v>
      </c>
      <c r="D504">
        <v>185</v>
      </c>
    </row>
    <row r="505" spans="2:12">
      <c r="B505" t="s">
        <v>58</v>
      </c>
      <c r="C505">
        <v>1302</v>
      </c>
      <c r="D505">
        <v>303</v>
      </c>
    </row>
    <row r="506" spans="2:12">
      <c r="B506" t="s">
        <v>59</v>
      </c>
      <c r="C506">
        <v>3318</v>
      </c>
      <c r="D506">
        <v>412</v>
      </c>
    </row>
    <row r="507" spans="2:12">
      <c r="B507" t="s">
        <v>60</v>
      </c>
      <c r="C507">
        <v>5759</v>
      </c>
      <c r="D507">
        <v>528</v>
      </c>
    </row>
    <row r="508" spans="2:12">
      <c r="B508" t="s">
        <v>61</v>
      </c>
      <c r="C508">
        <v>6399</v>
      </c>
      <c r="D508">
        <v>595</v>
      </c>
    </row>
    <row r="509" spans="2:12">
      <c r="B509" t="s">
        <v>62</v>
      </c>
      <c r="C509">
        <v>10307</v>
      </c>
      <c r="D509">
        <v>671</v>
      </c>
    </row>
    <row r="510" spans="2:12">
      <c r="B510" t="s">
        <v>63</v>
      </c>
      <c r="C510">
        <v>11253</v>
      </c>
      <c r="D510">
        <v>877</v>
      </c>
    </row>
    <row r="511" spans="2:12">
      <c r="B511" t="s">
        <v>64</v>
      </c>
      <c r="C511">
        <v>673</v>
      </c>
      <c r="D511">
        <v>175</v>
      </c>
    </row>
    <row r="512" spans="2:12">
      <c r="B512" t="s">
        <v>3</v>
      </c>
      <c r="C512">
        <v>35582</v>
      </c>
      <c r="D512">
        <v>1576</v>
      </c>
    </row>
    <row r="513" spans="2:4">
      <c r="B513" t="s">
        <v>57</v>
      </c>
      <c r="C513">
        <v>2774</v>
      </c>
      <c r="D513">
        <v>438</v>
      </c>
    </row>
    <row r="514" spans="2:4">
      <c r="B514" t="s">
        <v>58</v>
      </c>
      <c r="C514">
        <v>6536</v>
      </c>
      <c r="D514">
        <v>626</v>
      </c>
    </row>
    <row r="515" spans="2:4">
      <c r="B515" t="s">
        <v>59</v>
      </c>
      <c r="C515">
        <v>9232</v>
      </c>
      <c r="D515">
        <v>811</v>
      </c>
    </row>
    <row r="516" spans="2:4">
      <c r="B516" t="s">
        <v>60</v>
      </c>
      <c r="C516">
        <v>6735</v>
      </c>
      <c r="D516">
        <v>665</v>
      </c>
    </row>
    <row r="517" spans="2:4">
      <c r="B517" t="s">
        <v>61</v>
      </c>
      <c r="C517">
        <v>4153</v>
      </c>
      <c r="D517">
        <v>490</v>
      </c>
    </row>
    <row r="518" spans="2:4">
      <c r="B518" t="s">
        <v>62</v>
      </c>
      <c r="C518">
        <v>3687</v>
      </c>
      <c r="D518">
        <v>375</v>
      </c>
    </row>
    <row r="519" spans="2:4">
      <c r="B519" t="s">
        <v>63</v>
      </c>
      <c r="C519">
        <v>1826</v>
      </c>
      <c r="D519">
        <v>324</v>
      </c>
    </row>
    <row r="520" spans="2:4">
      <c r="B520" t="s">
        <v>64</v>
      </c>
      <c r="C520">
        <v>639</v>
      </c>
      <c r="D520">
        <v>166</v>
      </c>
    </row>
    <row r="521" spans="2:4">
      <c r="B521" t="s">
        <v>4</v>
      </c>
      <c r="C521">
        <v>38487</v>
      </c>
      <c r="D521">
        <v>1437</v>
      </c>
    </row>
    <row r="522" spans="2:4">
      <c r="B522" t="s">
        <v>57</v>
      </c>
      <c r="C522">
        <v>10563</v>
      </c>
      <c r="D522">
        <v>807</v>
      </c>
    </row>
    <row r="523" spans="2:4">
      <c r="B523" t="s">
        <v>58</v>
      </c>
      <c r="C523">
        <v>11598</v>
      </c>
      <c r="D523">
        <v>908</v>
      </c>
    </row>
    <row r="524" spans="2:4">
      <c r="B524" t="s">
        <v>59</v>
      </c>
      <c r="C524">
        <v>8198</v>
      </c>
      <c r="D524">
        <v>786</v>
      </c>
    </row>
    <row r="525" spans="2:4">
      <c r="B525" t="s">
        <v>60</v>
      </c>
      <c r="C525">
        <v>4208</v>
      </c>
      <c r="D525">
        <v>480</v>
      </c>
    </row>
    <row r="526" spans="2:4">
      <c r="B526" t="s">
        <v>61</v>
      </c>
      <c r="C526">
        <v>1683</v>
      </c>
      <c r="D526">
        <v>329</v>
      </c>
    </row>
    <row r="527" spans="2:4">
      <c r="B527" t="s">
        <v>62</v>
      </c>
      <c r="C527">
        <v>758</v>
      </c>
      <c r="D527">
        <v>181</v>
      </c>
    </row>
    <row r="528" spans="2:4">
      <c r="B528" t="s">
        <v>63</v>
      </c>
      <c r="C528">
        <v>597</v>
      </c>
      <c r="D528">
        <v>249</v>
      </c>
    </row>
    <row r="529" spans="2:4">
      <c r="B529" t="s">
        <v>64</v>
      </c>
      <c r="C529">
        <v>882</v>
      </c>
      <c r="D529">
        <v>276</v>
      </c>
    </row>
    <row r="530" spans="2:4">
      <c r="B530" t="s">
        <v>5</v>
      </c>
      <c r="C530">
        <v>20346</v>
      </c>
      <c r="D530">
        <v>1062</v>
      </c>
    </row>
    <row r="531" spans="2:4">
      <c r="B531" t="s">
        <v>57</v>
      </c>
      <c r="C531">
        <v>11619</v>
      </c>
      <c r="D531">
        <v>775</v>
      </c>
    </row>
    <row r="532" spans="2:4">
      <c r="B532" t="s">
        <v>58</v>
      </c>
      <c r="C532">
        <v>5339</v>
      </c>
      <c r="D532">
        <v>507</v>
      </c>
    </row>
    <row r="533" spans="2:4">
      <c r="B533" t="s">
        <v>59</v>
      </c>
      <c r="C533">
        <v>2205</v>
      </c>
      <c r="D533">
        <v>367</v>
      </c>
    </row>
    <row r="534" spans="2:4">
      <c r="B534" t="s">
        <v>60</v>
      </c>
      <c r="C534">
        <v>474</v>
      </c>
      <c r="D534">
        <v>180</v>
      </c>
    </row>
    <row r="535" spans="2:4">
      <c r="B535" t="s">
        <v>61</v>
      </c>
      <c r="C535">
        <v>179</v>
      </c>
      <c r="D535">
        <v>130</v>
      </c>
    </row>
    <row r="536" spans="2:4">
      <c r="B536" t="s">
        <v>62</v>
      </c>
      <c r="C536">
        <v>147</v>
      </c>
      <c r="D536">
        <v>89</v>
      </c>
    </row>
    <row r="537" spans="2:4">
      <c r="B537" t="s">
        <v>63</v>
      </c>
      <c r="C537">
        <v>100</v>
      </c>
      <c r="D537">
        <v>78</v>
      </c>
    </row>
    <row r="538" spans="2:4">
      <c r="B538" t="s">
        <v>64</v>
      </c>
      <c r="C538">
        <v>283</v>
      </c>
      <c r="D538">
        <v>119</v>
      </c>
    </row>
    <row r="539" spans="2:4">
      <c r="B539" t="s">
        <v>6</v>
      </c>
      <c r="C539">
        <v>24644</v>
      </c>
      <c r="D539">
        <v>1279</v>
      </c>
    </row>
    <row r="540" spans="2:4">
      <c r="B540" t="s">
        <v>57</v>
      </c>
      <c r="C540">
        <v>20575</v>
      </c>
      <c r="D540">
        <v>1117</v>
      </c>
    </row>
    <row r="541" spans="2:4">
      <c r="B541" t="s">
        <v>58</v>
      </c>
      <c r="C541">
        <v>2417</v>
      </c>
      <c r="D541">
        <v>352</v>
      </c>
    </row>
    <row r="542" spans="2:4">
      <c r="B542" t="s">
        <v>59</v>
      </c>
      <c r="C542">
        <v>694</v>
      </c>
      <c r="D542">
        <v>215</v>
      </c>
    </row>
    <row r="543" spans="2:4">
      <c r="B543" t="s">
        <v>60</v>
      </c>
      <c r="C543">
        <v>262</v>
      </c>
      <c r="D543">
        <v>113</v>
      </c>
    </row>
    <row r="544" spans="2:4">
      <c r="B544" t="s">
        <v>61</v>
      </c>
      <c r="C544">
        <v>181</v>
      </c>
      <c r="D544">
        <v>89</v>
      </c>
    </row>
    <row r="545" spans="2:4">
      <c r="B545" t="s">
        <v>62</v>
      </c>
      <c r="C545">
        <v>42</v>
      </c>
      <c r="D545">
        <v>35</v>
      </c>
    </row>
    <row r="546" spans="2:4">
      <c r="B546" t="s">
        <v>63</v>
      </c>
      <c r="C546">
        <v>0</v>
      </c>
      <c r="D546">
        <v>30</v>
      </c>
    </row>
    <row r="547" spans="2:4">
      <c r="B547" t="s">
        <v>64</v>
      </c>
      <c r="C547">
        <v>473</v>
      </c>
      <c r="D547">
        <v>158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DA47-5A3E-4817-BFE2-D3A91134DF93}">
  <dimension ref="A2:Q583"/>
  <sheetViews>
    <sheetView zoomScale="82" zoomScaleNormal="82" workbookViewId="0">
      <selection activeCell="C5" sqref="C5:D77"/>
    </sheetView>
  </sheetViews>
  <sheetFormatPr defaultRowHeight="15"/>
  <cols>
    <col min="2" max="2" width="24.140625" customWidth="1"/>
    <col min="3" max="3" width="19.85546875" customWidth="1"/>
    <col min="4" max="4" width="15.28515625" customWidth="1"/>
    <col min="6" max="6" width="21.7109375" customWidth="1"/>
    <col min="7" max="8" width="12.140625" customWidth="1"/>
    <col min="9" max="10" width="22.140625" customWidth="1"/>
    <col min="11" max="11" width="18.5703125" customWidth="1"/>
    <col min="12" max="12" width="19.28515625" customWidth="1"/>
    <col min="13" max="13" width="15.28515625" customWidth="1"/>
    <col min="14" max="14" width="17.140625" customWidth="1"/>
    <col min="15" max="15" width="20.28515625" customWidth="1"/>
    <col min="16" max="16" width="14.42578125" customWidth="1"/>
    <col min="17" max="17" width="16.85546875" customWidth="1"/>
  </cols>
  <sheetData>
    <row r="2" spans="1:17">
      <c r="A2" s="9">
        <v>2023</v>
      </c>
    </row>
    <row r="3" spans="1:17">
      <c r="B3" s="33" t="s">
        <v>53</v>
      </c>
      <c r="C3" s="31" t="s">
        <v>54</v>
      </c>
      <c r="D3" s="31"/>
    </row>
    <row r="4" spans="1:17">
      <c r="B4" s="34"/>
      <c r="C4" s="35" t="s">
        <v>55</v>
      </c>
      <c r="D4" s="31" t="s">
        <v>22</v>
      </c>
    </row>
    <row r="5" spans="1:17">
      <c r="B5" s="31" t="s">
        <v>56</v>
      </c>
      <c r="C5" s="30">
        <v>297755</v>
      </c>
      <c r="D5" s="30">
        <v>3844</v>
      </c>
      <c r="G5" s="3" t="s">
        <v>7</v>
      </c>
      <c r="H5" s="3" t="s">
        <v>11</v>
      </c>
      <c r="I5" s="3" t="s">
        <v>52</v>
      </c>
      <c r="J5" s="3" t="s">
        <v>11</v>
      </c>
      <c r="K5" s="3" t="s">
        <v>73</v>
      </c>
      <c r="L5" s="3" t="s">
        <v>39</v>
      </c>
      <c r="M5" s="3" t="s">
        <v>15</v>
      </c>
      <c r="N5" s="3" t="s">
        <v>74</v>
      </c>
    </row>
    <row r="6" spans="1:17">
      <c r="B6" s="31" t="s">
        <v>0</v>
      </c>
      <c r="C6" s="30">
        <v>7456</v>
      </c>
      <c r="D6" s="31">
        <v>737</v>
      </c>
      <c r="F6" s="2" t="s">
        <v>0</v>
      </c>
      <c r="G6" s="20">
        <f>C6</f>
        <v>7456</v>
      </c>
      <c r="H6" s="20">
        <f>D6</f>
        <v>737</v>
      </c>
      <c r="I6" s="6">
        <f t="shared" ref="I6:I13" si="0">G19</f>
        <v>5298</v>
      </c>
      <c r="J6" s="6">
        <f t="shared" ref="J6:J13" si="1">H19</f>
        <v>793</v>
      </c>
      <c r="K6" s="6">
        <f>C13</f>
        <v>5204</v>
      </c>
      <c r="L6" s="21">
        <f>G6-I6</f>
        <v>2158</v>
      </c>
      <c r="M6" s="46">
        <f>I6/G6</f>
        <v>0.71056866952789699</v>
      </c>
      <c r="N6" s="46">
        <f>K6/G6</f>
        <v>0.69796137339055797</v>
      </c>
      <c r="O6" s="26"/>
      <c r="P6" s="26"/>
      <c r="Q6" s="26"/>
    </row>
    <row r="7" spans="1:17">
      <c r="B7" s="31" t="s">
        <v>57</v>
      </c>
      <c r="C7" s="31">
        <v>53</v>
      </c>
      <c r="D7" s="31">
        <v>35</v>
      </c>
      <c r="F7" s="2" t="s">
        <v>1</v>
      </c>
      <c r="G7" s="20">
        <f>C15</f>
        <v>6242</v>
      </c>
      <c r="H7" s="20">
        <f>D15</f>
        <v>796</v>
      </c>
      <c r="I7" s="6">
        <f t="shared" si="0"/>
        <v>5542</v>
      </c>
      <c r="J7" s="6">
        <f t="shared" si="1"/>
        <v>1170</v>
      </c>
      <c r="K7" s="6">
        <f>C22</f>
        <v>4649</v>
      </c>
      <c r="L7" s="21">
        <f t="shared" ref="L7:L13" si="2">G7-I7</f>
        <v>700</v>
      </c>
      <c r="M7" s="46">
        <f t="shared" ref="M7:M13" si="3">I7/G7</f>
        <v>0.88785645626401799</v>
      </c>
      <c r="N7" s="46">
        <f t="shared" ref="N7:N13" si="4">K7/G7</f>
        <v>0.74479333546940085</v>
      </c>
      <c r="O7" s="26"/>
      <c r="P7" s="26"/>
    </row>
    <row r="8" spans="1:17">
      <c r="B8" s="31" t="s">
        <v>58</v>
      </c>
      <c r="C8" s="31">
        <v>0</v>
      </c>
      <c r="D8" s="31">
        <v>35</v>
      </c>
      <c r="F8" s="2" t="s">
        <v>2</v>
      </c>
      <c r="G8" s="20">
        <f>C24</f>
        <v>12657</v>
      </c>
      <c r="H8" s="20">
        <f>D24</f>
        <v>960</v>
      </c>
      <c r="I8" s="6">
        <f t="shared" si="0"/>
        <v>9476</v>
      </c>
      <c r="J8" s="6">
        <f t="shared" si="1"/>
        <v>1644</v>
      </c>
      <c r="K8" s="6">
        <f>C31</f>
        <v>5736</v>
      </c>
      <c r="L8" s="21">
        <f t="shared" si="2"/>
        <v>3181</v>
      </c>
      <c r="M8" s="46">
        <f t="shared" si="3"/>
        <v>0.74867662163229831</v>
      </c>
      <c r="N8" s="46">
        <f t="shared" si="4"/>
        <v>0.45318795923204552</v>
      </c>
      <c r="O8" s="26"/>
      <c r="P8" s="26"/>
    </row>
    <row r="9" spans="1:17">
      <c r="B9" s="31" t="s">
        <v>59</v>
      </c>
      <c r="C9" s="31">
        <v>0</v>
      </c>
      <c r="D9" s="31">
        <v>35</v>
      </c>
      <c r="F9" s="2" t="s">
        <v>3</v>
      </c>
      <c r="G9" s="20">
        <f>C33</f>
        <v>14943</v>
      </c>
      <c r="H9" s="20">
        <f>D33</f>
        <v>1147</v>
      </c>
      <c r="I9" s="6">
        <f t="shared" si="0"/>
        <v>9488</v>
      </c>
      <c r="J9" s="6">
        <f t="shared" si="1"/>
        <v>1772</v>
      </c>
      <c r="K9" s="6">
        <f>C40</f>
        <v>5051</v>
      </c>
      <c r="L9" s="21">
        <f t="shared" si="2"/>
        <v>5455</v>
      </c>
      <c r="M9" s="46">
        <f t="shared" si="3"/>
        <v>0.63494612862209732</v>
      </c>
      <c r="N9" s="46">
        <f t="shared" si="4"/>
        <v>0.33801780097704609</v>
      </c>
      <c r="O9" s="26"/>
      <c r="P9" s="26"/>
      <c r="Q9" s="26"/>
    </row>
    <row r="10" spans="1:17">
      <c r="B10" s="31" t="s">
        <v>60</v>
      </c>
      <c r="C10" s="31">
        <v>0</v>
      </c>
      <c r="D10" s="31">
        <v>35</v>
      </c>
      <c r="F10" s="2" t="s">
        <v>4</v>
      </c>
      <c r="G10" s="20">
        <f>C42</f>
        <v>31905</v>
      </c>
      <c r="H10" s="20">
        <f>D42</f>
        <v>1855</v>
      </c>
      <c r="I10" s="6">
        <f t="shared" si="0"/>
        <v>15492</v>
      </c>
      <c r="J10" s="6">
        <f t="shared" si="1"/>
        <v>2530</v>
      </c>
      <c r="K10" s="6">
        <f>C49</f>
        <v>4509</v>
      </c>
      <c r="L10" s="21">
        <f t="shared" si="2"/>
        <v>16413</v>
      </c>
      <c r="M10" s="46">
        <f t="shared" si="3"/>
        <v>0.48556652562294311</v>
      </c>
      <c r="N10" s="46">
        <f t="shared" si="4"/>
        <v>0.14132581100141045</v>
      </c>
      <c r="O10" s="26"/>
      <c r="P10" s="26"/>
      <c r="Q10" s="26"/>
    </row>
    <row r="11" spans="1:17">
      <c r="B11" s="31" t="s">
        <v>61</v>
      </c>
      <c r="C11" s="31">
        <v>24</v>
      </c>
      <c r="D11" s="31">
        <v>29</v>
      </c>
      <c r="F11" s="2" t="s">
        <v>5</v>
      </c>
      <c r="G11" s="20">
        <f>C51</f>
        <v>33092</v>
      </c>
      <c r="H11" s="20">
        <f>D51</f>
        <v>1914</v>
      </c>
      <c r="I11" s="6">
        <f t="shared" si="0"/>
        <v>9891</v>
      </c>
      <c r="J11" s="6">
        <f t="shared" si="1"/>
        <v>2348</v>
      </c>
      <c r="K11" s="7">
        <f>C58</f>
        <v>1935</v>
      </c>
      <c r="L11" s="21">
        <f t="shared" si="2"/>
        <v>23201</v>
      </c>
      <c r="M11" s="46">
        <f t="shared" si="3"/>
        <v>0.29889399250574156</v>
      </c>
      <c r="N11" s="46">
        <f t="shared" si="4"/>
        <v>5.8473347032515409E-2</v>
      </c>
      <c r="O11" s="26"/>
      <c r="P11" s="26"/>
      <c r="Q11" s="26"/>
    </row>
    <row r="12" spans="1:17">
      <c r="B12" s="31" t="s">
        <v>62</v>
      </c>
      <c r="C12" s="31">
        <v>70</v>
      </c>
      <c r="D12" s="31">
        <v>50</v>
      </c>
      <c r="F12" s="2" t="s">
        <v>91</v>
      </c>
      <c r="G12" s="20">
        <f>C60</f>
        <v>57804</v>
      </c>
      <c r="H12" s="20">
        <f>D60</f>
        <v>2544</v>
      </c>
      <c r="I12" s="6">
        <f t="shared" si="0"/>
        <v>10325</v>
      </c>
      <c r="J12" s="6">
        <f t="shared" si="1"/>
        <v>2109</v>
      </c>
      <c r="K12" s="7">
        <f>C67</f>
        <v>1246</v>
      </c>
      <c r="L12" s="21">
        <f t="shared" si="2"/>
        <v>47479</v>
      </c>
      <c r="M12" s="46">
        <f t="shared" si="3"/>
        <v>0.17862085668811847</v>
      </c>
      <c r="N12" s="46">
        <f t="shared" si="4"/>
        <v>2.1555601688464467E-2</v>
      </c>
      <c r="O12" s="26"/>
      <c r="P12" s="26"/>
      <c r="Q12" s="26"/>
    </row>
    <row r="13" spans="1:17">
      <c r="B13" s="31" t="s">
        <v>63</v>
      </c>
      <c r="C13" s="30">
        <v>5204</v>
      </c>
      <c r="D13" s="31">
        <v>679</v>
      </c>
      <c r="F13" s="2" t="s">
        <v>90</v>
      </c>
      <c r="G13" s="20">
        <f>C69</f>
        <v>133656</v>
      </c>
      <c r="H13" s="20">
        <f>D69</f>
        <v>2740</v>
      </c>
      <c r="I13" s="6">
        <f t="shared" si="0"/>
        <v>5638</v>
      </c>
      <c r="J13" s="6">
        <f t="shared" si="1"/>
        <v>1127</v>
      </c>
      <c r="K13" s="7">
        <f>C76</f>
        <v>623</v>
      </c>
      <c r="L13" s="21">
        <f t="shared" si="2"/>
        <v>128018</v>
      </c>
      <c r="M13" s="46">
        <f t="shared" si="3"/>
        <v>4.218291734003711E-2</v>
      </c>
      <c r="N13" s="46">
        <f t="shared" si="4"/>
        <v>4.6612198479679175E-3</v>
      </c>
    </row>
    <row r="14" spans="1:17">
      <c r="B14" s="31" t="s">
        <v>64</v>
      </c>
      <c r="C14" s="30">
        <v>2105</v>
      </c>
      <c r="D14" s="31">
        <v>385</v>
      </c>
      <c r="F14" s="39" t="s">
        <v>66</v>
      </c>
      <c r="G14" s="26">
        <f>SUM(G6:G8)</f>
        <v>26355</v>
      </c>
      <c r="H14" s="26"/>
    </row>
    <row r="15" spans="1:17">
      <c r="B15" s="31" t="s">
        <v>1</v>
      </c>
      <c r="C15" s="30">
        <v>6242</v>
      </c>
      <c r="D15" s="30">
        <v>796</v>
      </c>
      <c r="F15" s="1"/>
      <c r="G15" s="26"/>
      <c r="H15" s="26"/>
    </row>
    <row r="16" spans="1:17">
      <c r="B16" s="31" t="s">
        <v>57</v>
      </c>
      <c r="C16" s="31">
        <v>334</v>
      </c>
      <c r="D16" s="31">
        <v>194</v>
      </c>
      <c r="F16" s="2" t="s">
        <v>6</v>
      </c>
      <c r="G16" s="26">
        <f>SUM(G12:G13)</f>
        <v>191460</v>
      </c>
      <c r="H16" s="48">
        <f>SQRT(SUMSQ(H12:H13))</f>
        <v>3738.921769708481</v>
      </c>
      <c r="I16" s="26">
        <f>SUM(I12:I13)</f>
        <v>15963</v>
      </c>
      <c r="J16" s="48">
        <f>SQRT(SUMSQ(J12:J13))</f>
        <v>2391.236082029543</v>
      </c>
      <c r="K16" s="48">
        <f>SUM(K12:K13)</f>
        <v>1869</v>
      </c>
      <c r="L16" s="48">
        <f>SUM(L12:L13)</f>
        <v>175497</v>
      </c>
      <c r="M16" s="46">
        <f t="shared" ref="M16" si="5">I16/G16</f>
        <v>8.3375117518019431E-2</v>
      </c>
      <c r="N16" s="46">
        <f t="shared" ref="N16" si="6">K16/G16</f>
        <v>9.7618301472892511E-3</v>
      </c>
    </row>
    <row r="17" spans="2:14">
      <c r="B17" s="31" t="s">
        <v>58</v>
      </c>
      <c r="C17" s="31">
        <v>226</v>
      </c>
      <c r="D17" s="31">
        <v>128</v>
      </c>
    </row>
    <row r="18" spans="2:14">
      <c r="B18" s="31" t="s">
        <v>59</v>
      </c>
      <c r="C18" s="31">
        <v>140</v>
      </c>
      <c r="D18" s="31">
        <v>86</v>
      </c>
      <c r="G18" s="3" t="s">
        <v>65</v>
      </c>
      <c r="H18" s="3" t="s">
        <v>11</v>
      </c>
      <c r="I18" s="3" t="s">
        <v>73</v>
      </c>
      <c r="J18" s="3" t="s">
        <v>11</v>
      </c>
      <c r="K18" s="3" t="s">
        <v>10</v>
      </c>
      <c r="L18" s="3" t="s">
        <v>39</v>
      </c>
      <c r="N18" t="s">
        <v>75</v>
      </c>
    </row>
    <row r="19" spans="2:14">
      <c r="B19" s="31" t="s">
        <v>60</v>
      </c>
      <c r="C19" s="31">
        <v>307</v>
      </c>
      <c r="D19" s="31">
        <v>149</v>
      </c>
      <c r="F19" s="2" t="s">
        <v>0</v>
      </c>
      <c r="G19" s="20">
        <f>SUM(C10:C13)</f>
        <v>5298</v>
      </c>
      <c r="H19" s="20">
        <f>SUM(D10:D13)</f>
        <v>793</v>
      </c>
      <c r="I19" s="6">
        <f t="shared" ref="I19:I26" si="7">K6</f>
        <v>5204</v>
      </c>
      <c r="J19" s="6">
        <f t="shared" ref="J19:J26" si="8">L6</f>
        <v>2158</v>
      </c>
      <c r="K19" s="6">
        <f t="shared" ref="K19:K26" si="9">I6-K6</f>
        <v>94</v>
      </c>
      <c r="L19" s="21">
        <f t="shared" ref="L19:L26" si="10">G6-G19</f>
        <v>2158</v>
      </c>
      <c r="N19" s="51">
        <f>(SUM(I6:I8)/SUM(G6:G8))</f>
        <v>0.77085941946499714</v>
      </c>
    </row>
    <row r="20" spans="2:14">
      <c r="B20" s="31" t="s">
        <v>61</v>
      </c>
      <c r="C20" s="31">
        <v>134</v>
      </c>
      <c r="D20" s="31">
        <v>97</v>
      </c>
      <c r="F20" s="2" t="s">
        <v>1</v>
      </c>
      <c r="G20" s="20">
        <f>SUM(C19:C22)</f>
        <v>5542</v>
      </c>
      <c r="H20" s="20">
        <f>SUM(D19:D22)</f>
        <v>1170</v>
      </c>
      <c r="I20" s="6">
        <f t="shared" si="7"/>
        <v>4649</v>
      </c>
      <c r="J20" s="6">
        <f t="shared" si="8"/>
        <v>700</v>
      </c>
      <c r="K20" s="6">
        <f t="shared" si="9"/>
        <v>893</v>
      </c>
      <c r="L20" s="21">
        <f t="shared" si="10"/>
        <v>700</v>
      </c>
    </row>
    <row r="21" spans="2:14">
      <c r="B21" s="31" t="s">
        <v>62</v>
      </c>
      <c r="C21" s="30">
        <v>452</v>
      </c>
      <c r="D21" s="31">
        <v>188</v>
      </c>
      <c r="F21" s="2" t="s">
        <v>2</v>
      </c>
      <c r="G21" s="20">
        <f>SUM(C28:C31)</f>
        <v>9476</v>
      </c>
      <c r="H21" s="20">
        <f>SUM(D28:D31)</f>
        <v>1644</v>
      </c>
      <c r="I21" s="6">
        <f t="shared" si="7"/>
        <v>5736</v>
      </c>
      <c r="J21" s="6">
        <f t="shared" si="8"/>
        <v>3181</v>
      </c>
      <c r="K21" s="6">
        <f t="shared" si="9"/>
        <v>3740</v>
      </c>
      <c r="L21" s="21">
        <f t="shared" si="10"/>
        <v>3181</v>
      </c>
      <c r="N21" t="s">
        <v>76</v>
      </c>
    </row>
    <row r="22" spans="2:14">
      <c r="B22" s="31" t="s">
        <v>63</v>
      </c>
      <c r="C22" s="30">
        <v>4649</v>
      </c>
      <c r="D22" s="31">
        <v>736</v>
      </c>
      <c r="F22" s="2" t="s">
        <v>3</v>
      </c>
      <c r="G22" s="20">
        <f>SUM(C37:C40)</f>
        <v>9488</v>
      </c>
      <c r="H22" s="20">
        <f>SUM(D37:D40)</f>
        <v>1772</v>
      </c>
      <c r="I22" s="6">
        <f t="shared" si="7"/>
        <v>5051</v>
      </c>
      <c r="J22" s="6">
        <f t="shared" si="8"/>
        <v>5455</v>
      </c>
      <c r="K22" s="6">
        <f t="shared" si="9"/>
        <v>4437</v>
      </c>
      <c r="L22" s="21">
        <f t="shared" si="10"/>
        <v>5455</v>
      </c>
      <c r="N22" s="44">
        <f>(SUM(K6:K8)/SUM(G6:G8))</f>
        <v>0.59150066401062418</v>
      </c>
    </row>
    <row r="23" spans="2:14">
      <c r="B23" s="31" t="s">
        <v>64</v>
      </c>
      <c r="C23" s="31">
        <v>0</v>
      </c>
      <c r="D23" s="31">
        <v>35</v>
      </c>
      <c r="F23" s="2" t="s">
        <v>4</v>
      </c>
      <c r="G23" s="20">
        <f>SUM(C46:C49)</f>
        <v>15492</v>
      </c>
      <c r="H23" s="20">
        <f>SUM(D46:D49)</f>
        <v>2530</v>
      </c>
      <c r="I23" s="6">
        <f t="shared" si="7"/>
        <v>4509</v>
      </c>
      <c r="J23" s="6">
        <f t="shared" si="8"/>
        <v>16413</v>
      </c>
      <c r="K23" s="6">
        <f t="shared" si="9"/>
        <v>10983</v>
      </c>
      <c r="L23" s="21">
        <f t="shared" si="10"/>
        <v>16413</v>
      </c>
    </row>
    <row r="24" spans="2:14">
      <c r="B24" s="31" t="s">
        <v>2</v>
      </c>
      <c r="C24" s="30">
        <v>12657</v>
      </c>
      <c r="D24" s="30">
        <v>960</v>
      </c>
      <c r="F24" s="2" t="s">
        <v>5</v>
      </c>
      <c r="G24" s="20">
        <f>SUM(C55:C58)</f>
        <v>9891</v>
      </c>
      <c r="H24" s="20">
        <f>SUM(D55:D58)</f>
        <v>2348</v>
      </c>
      <c r="I24" s="6">
        <f t="shared" si="7"/>
        <v>1935</v>
      </c>
      <c r="J24" s="6">
        <f t="shared" si="8"/>
        <v>23201</v>
      </c>
      <c r="K24" s="6">
        <f t="shared" si="9"/>
        <v>7956</v>
      </c>
      <c r="L24" s="21">
        <f t="shared" si="10"/>
        <v>23201</v>
      </c>
    </row>
    <row r="25" spans="2:14">
      <c r="B25" s="31" t="s">
        <v>57</v>
      </c>
      <c r="C25" s="31">
        <v>1516</v>
      </c>
      <c r="D25" s="31">
        <v>361</v>
      </c>
      <c r="F25" s="2" t="s">
        <v>91</v>
      </c>
      <c r="G25" s="20">
        <f>SUM(C64:C67)</f>
        <v>10325</v>
      </c>
      <c r="H25" s="20">
        <f>SUM(D64:D67)</f>
        <v>2109</v>
      </c>
      <c r="I25" s="6">
        <f t="shared" si="7"/>
        <v>1246</v>
      </c>
      <c r="J25" s="6">
        <f t="shared" si="8"/>
        <v>47479</v>
      </c>
      <c r="K25" s="6">
        <f t="shared" si="9"/>
        <v>9079</v>
      </c>
      <c r="L25" s="21">
        <f t="shared" si="10"/>
        <v>47479</v>
      </c>
    </row>
    <row r="26" spans="2:14">
      <c r="B26" s="31" t="s">
        <v>58</v>
      </c>
      <c r="C26" s="30">
        <v>778</v>
      </c>
      <c r="D26" s="31">
        <v>209</v>
      </c>
      <c r="F26" s="2" t="s">
        <v>90</v>
      </c>
      <c r="G26" s="20">
        <f>SUM(C65:C68)</f>
        <v>5638</v>
      </c>
      <c r="H26" s="20">
        <f>SUM(D65:D68)</f>
        <v>1127</v>
      </c>
      <c r="I26" s="6">
        <f t="shared" si="7"/>
        <v>623</v>
      </c>
      <c r="J26" s="6">
        <f t="shared" si="8"/>
        <v>128018</v>
      </c>
      <c r="K26" s="6">
        <f t="shared" si="9"/>
        <v>5015</v>
      </c>
      <c r="L26" s="21">
        <f t="shared" si="10"/>
        <v>128018</v>
      </c>
    </row>
    <row r="27" spans="2:14">
      <c r="B27" s="31" t="s">
        <v>59</v>
      </c>
      <c r="C27" s="30">
        <v>887</v>
      </c>
      <c r="D27" s="31">
        <v>388</v>
      </c>
    </row>
    <row r="28" spans="2:14">
      <c r="B28" s="31" t="s">
        <v>60</v>
      </c>
      <c r="C28" s="30">
        <v>1251</v>
      </c>
      <c r="D28" s="31">
        <v>384</v>
      </c>
    </row>
    <row r="29" spans="2:14">
      <c r="B29" s="31" t="s">
        <v>61</v>
      </c>
      <c r="C29" s="30">
        <v>876</v>
      </c>
      <c r="D29" s="31">
        <v>221</v>
      </c>
      <c r="K29" s="26">
        <f>SUM(K25:K26)</f>
        <v>14094</v>
      </c>
    </row>
    <row r="30" spans="2:14" ht="15.75" thickBot="1">
      <c r="B30" s="31" t="s">
        <v>62</v>
      </c>
      <c r="C30" s="30">
        <v>1613</v>
      </c>
      <c r="D30" s="31">
        <v>369</v>
      </c>
    </row>
    <row r="31" spans="2:14">
      <c r="B31" s="31" t="s">
        <v>63</v>
      </c>
      <c r="C31" s="30">
        <v>5736</v>
      </c>
      <c r="D31" s="31">
        <v>670</v>
      </c>
      <c r="J31" s="22" t="s">
        <v>42</v>
      </c>
      <c r="K31" s="22" t="s">
        <v>41</v>
      </c>
      <c r="L31" s="23" t="s">
        <v>40</v>
      </c>
    </row>
    <row r="32" spans="2:14">
      <c r="B32" s="31" t="s">
        <v>64</v>
      </c>
      <c r="C32" s="31">
        <v>0</v>
      </c>
      <c r="D32" s="31">
        <v>35</v>
      </c>
      <c r="I32" s="2" t="s">
        <v>0</v>
      </c>
      <c r="J32" s="21">
        <f>I19</f>
        <v>5204</v>
      </c>
      <c r="K32" s="21">
        <f>K19</f>
        <v>94</v>
      </c>
      <c r="L32" s="21">
        <f>L19</f>
        <v>2158</v>
      </c>
    </row>
    <row r="33" spans="2:12">
      <c r="B33" s="31" t="s">
        <v>3</v>
      </c>
      <c r="C33" s="30">
        <v>14943</v>
      </c>
      <c r="D33" s="30">
        <v>1147</v>
      </c>
      <c r="I33" s="2" t="s">
        <v>1</v>
      </c>
      <c r="J33" s="21">
        <f t="shared" ref="J33:J37" si="11">I20</f>
        <v>4649</v>
      </c>
      <c r="K33" s="21">
        <f t="shared" ref="K33:L33" si="12">K20</f>
        <v>893</v>
      </c>
      <c r="L33" s="21">
        <f t="shared" si="12"/>
        <v>700</v>
      </c>
    </row>
    <row r="34" spans="2:12">
      <c r="B34" s="31" t="s">
        <v>57</v>
      </c>
      <c r="C34" s="30">
        <v>2651</v>
      </c>
      <c r="D34" s="31">
        <v>421</v>
      </c>
      <c r="I34" s="2" t="s">
        <v>2</v>
      </c>
      <c r="J34" s="21">
        <f t="shared" si="11"/>
        <v>5736</v>
      </c>
      <c r="K34" s="21">
        <f t="shared" ref="K34:L34" si="13">K21</f>
        <v>3740</v>
      </c>
      <c r="L34" s="21">
        <f t="shared" si="13"/>
        <v>3181</v>
      </c>
    </row>
    <row r="35" spans="2:12">
      <c r="B35" s="31" t="s">
        <v>58</v>
      </c>
      <c r="C35" s="30">
        <v>1358</v>
      </c>
      <c r="D35" s="31">
        <v>437</v>
      </c>
      <c r="I35" s="2" t="s">
        <v>3</v>
      </c>
      <c r="J35" s="21">
        <f t="shared" si="11"/>
        <v>5051</v>
      </c>
      <c r="K35" s="21">
        <f t="shared" ref="K35:L35" si="14">K22</f>
        <v>4437</v>
      </c>
      <c r="L35" s="21">
        <f t="shared" si="14"/>
        <v>5455</v>
      </c>
    </row>
    <row r="36" spans="2:12">
      <c r="B36" s="31" t="s">
        <v>59</v>
      </c>
      <c r="C36" s="30">
        <v>1446</v>
      </c>
      <c r="D36" s="31">
        <v>338</v>
      </c>
      <c r="I36" s="2" t="s">
        <v>4</v>
      </c>
      <c r="J36" s="21">
        <f t="shared" si="11"/>
        <v>4509</v>
      </c>
      <c r="K36" s="21">
        <f t="shared" ref="K36:L36" si="15">K23</f>
        <v>10983</v>
      </c>
      <c r="L36" s="21">
        <f t="shared" si="15"/>
        <v>16413</v>
      </c>
    </row>
    <row r="37" spans="2:12">
      <c r="B37" s="31" t="s">
        <v>60</v>
      </c>
      <c r="C37" s="30">
        <v>1423</v>
      </c>
      <c r="D37" s="31">
        <v>398</v>
      </c>
      <c r="I37" s="2" t="s">
        <v>5</v>
      </c>
      <c r="J37" s="21">
        <f t="shared" si="11"/>
        <v>1935</v>
      </c>
      <c r="K37" s="21">
        <f t="shared" ref="K37:L37" si="16">K24</f>
        <v>7956</v>
      </c>
      <c r="L37" s="21">
        <f t="shared" si="16"/>
        <v>23201</v>
      </c>
    </row>
    <row r="38" spans="2:12">
      <c r="B38" s="31" t="s">
        <v>61</v>
      </c>
      <c r="C38" s="30">
        <v>1254</v>
      </c>
      <c r="D38" s="31">
        <v>326</v>
      </c>
      <c r="I38" s="2" t="s">
        <v>6</v>
      </c>
      <c r="J38" s="21">
        <f>SUM(I25:I26)</f>
        <v>1869</v>
      </c>
      <c r="K38" s="21">
        <f>SUM(K25:K26)</f>
        <v>14094</v>
      </c>
      <c r="L38" s="21">
        <f>SUM(L25:L26)</f>
        <v>175497</v>
      </c>
    </row>
    <row r="39" spans="2:12">
      <c r="B39" s="31" t="s">
        <v>62</v>
      </c>
      <c r="C39" s="30">
        <v>1760</v>
      </c>
      <c r="D39" s="31">
        <v>341</v>
      </c>
    </row>
    <row r="40" spans="2:12">
      <c r="B40" s="31" t="s">
        <v>63</v>
      </c>
      <c r="C40" s="30">
        <v>5051</v>
      </c>
      <c r="D40" s="31">
        <v>707</v>
      </c>
    </row>
    <row r="41" spans="2:12">
      <c r="B41" s="31" t="s">
        <v>64</v>
      </c>
      <c r="C41" s="31">
        <v>0</v>
      </c>
      <c r="D41" s="31">
        <v>35</v>
      </c>
    </row>
    <row r="42" spans="2:12">
      <c r="B42" s="31" t="s">
        <v>4</v>
      </c>
      <c r="C42" s="30">
        <v>31905</v>
      </c>
      <c r="D42" s="30">
        <v>1855</v>
      </c>
    </row>
    <row r="43" spans="2:12">
      <c r="B43" s="31" t="s">
        <v>57</v>
      </c>
      <c r="C43" s="30">
        <v>8975</v>
      </c>
      <c r="D43" s="31">
        <v>960</v>
      </c>
    </row>
    <row r="44" spans="2:12">
      <c r="B44" s="31" t="s">
        <v>58</v>
      </c>
      <c r="C44" s="30">
        <v>4031</v>
      </c>
      <c r="D44" s="31">
        <v>688</v>
      </c>
    </row>
    <row r="45" spans="2:12">
      <c r="B45" s="31" t="s">
        <v>59</v>
      </c>
      <c r="C45" s="30">
        <v>3407</v>
      </c>
      <c r="D45" s="31">
        <v>651</v>
      </c>
    </row>
    <row r="46" spans="2:12">
      <c r="B46" s="31" t="s">
        <v>60</v>
      </c>
      <c r="C46" s="30">
        <v>3561</v>
      </c>
      <c r="D46" s="31">
        <v>502</v>
      </c>
    </row>
    <row r="47" spans="2:12">
      <c r="B47" s="31" t="s">
        <v>61</v>
      </c>
      <c r="C47" s="30">
        <v>3336</v>
      </c>
      <c r="D47" s="31">
        <v>616</v>
      </c>
    </row>
    <row r="48" spans="2:12">
      <c r="B48" s="31" t="s">
        <v>62</v>
      </c>
      <c r="C48" s="30">
        <v>4086</v>
      </c>
      <c r="D48" s="31">
        <v>573</v>
      </c>
    </row>
    <row r="49" spans="2:4">
      <c r="B49" s="31" t="s">
        <v>63</v>
      </c>
      <c r="C49" s="31">
        <v>4509</v>
      </c>
      <c r="D49" s="31">
        <v>839</v>
      </c>
    </row>
    <row r="50" spans="2:4">
      <c r="B50" s="31" t="s">
        <v>64</v>
      </c>
      <c r="C50" s="31">
        <v>0</v>
      </c>
      <c r="D50" s="31">
        <v>35</v>
      </c>
    </row>
    <row r="51" spans="2:4">
      <c r="B51" s="31" t="s">
        <v>5</v>
      </c>
      <c r="C51" s="30">
        <v>33092</v>
      </c>
      <c r="D51" s="30">
        <v>1914</v>
      </c>
    </row>
    <row r="52" spans="2:4">
      <c r="B52" s="31" t="s">
        <v>57</v>
      </c>
      <c r="C52" s="30">
        <v>13826</v>
      </c>
      <c r="D52" s="31">
        <v>1358</v>
      </c>
    </row>
    <row r="53" spans="2:4">
      <c r="B53" s="31" t="s">
        <v>58</v>
      </c>
      <c r="C53" s="30">
        <v>5102</v>
      </c>
      <c r="D53" s="31">
        <v>664</v>
      </c>
    </row>
    <row r="54" spans="2:4">
      <c r="B54" s="31" t="s">
        <v>59</v>
      </c>
      <c r="C54" s="30">
        <v>4273</v>
      </c>
      <c r="D54" s="31">
        <v>626</v>
      </c>
    </row>
    <row r="55" spans="2:4">
      <c r="B55" s="31" t="s">
        <v>60</v>
      </c>
      <c r="C55" s="31">
        <v>3264</v>
      </c>
      <c r="D55" s="31">
        <v>600</v>
      </c>
    </row>
    <row r="56" spans="2:4">
      <c r="B56" s="31" t="s">
        <v>61</v>
      </c>
      <c r="C56" s="31">
        <v>2637</v>
      </c>
      <c r="D56" s="31">
        <v>708</v>
      </c>
    </row>
    <row r="57" spans="2:4">
      <c r="B57" s="31" t="s">
        <v>62</v>
      </c>
      <c r="C57" s="31">
        <v>2055</v>
      </c>
      <c r="D57" s="31">
        <v>563</v>
      </c>
    </row>
    <row r="58" spans="2:4">
      <c r="B58" s="31" t="s">
        <v>63</v>
      </c>
      <c r="C58" s="31">
        <v>1935</v>
      </c>
      <c r="D58" s="31">
        <v>477</v>
      </c>
    </row>
    <row r="59" spans="2:4">
      <c r="B59" s="31" t="s">
        <v>64</v>
      </c>
      <c r="C59" s="31">
        <v>0</v>
      </c>
      <c r="D59" s="31">
        <v>35</v>
      </c>
    </row>
    <row r="60" spans="2:4">
      <c r="B60" s="31" t="s">
        <v>80</v>
      </c>
      <c r="C60" s="30">
        <v>57804</v>
      </c>
      <c r="D60" s="30">
        <v>2544</v>
      </c>
    </row>
    <row r="61" spans="2:4">
      <c r="B61" s="31" t="s">
        <v>81</v>
      </c>
      <c r="C61" s="30">
        <v>28102</v>
      </c>
      <c r="D61" s="30">
        <v>1489</v>
      </c>
    </row>
    <row r="62" spans="2:4">
      <c r="B62" s="31" t="s">
        <v>82</v>
      </c>
      <c r="C62" s="30">
        <v>12896</v>
      </c>
      <c r="D62" s="31">
        <v>1407</v>
      </c>
    </row>
    <row r="63" spans="2:4">
      <c r="B63" s="31" t="s">
        <v>83</v>
      </c>
      <c r="C63" s="31">
        <v>6481</v>
      </c>
      <c r="D63" s="31">
        <v>712</v>
      </c>
    </row>
    <row r="64" spans="2:4">
      <c r="B64" s="31" t="s">
        <v>84</v>
      </c>
      <c r="C64" s="31">
        <v>4687</v>
      </c>
      <c r="D64" s="31">
        <v>1017</v>
      </c>
    </row>
    <row r="65" spans="1:4">
      <c r="B65" s="31" t="s">
        <v>85</v>
      </c>
      <c r="C65" s="31">
        <v>2107</v>
      </c>
      <c r="D65" s="31">
        <v>380</v>
      </c>
    </row>
    <row r="66" spans="1:4">
      <c r="B66" s="31" t="s">
        <v>86</v>
      </c>
      <c r="C66" s="31">
        <v>2285</v>
      </c>
      <c r="D66" s="31">
        <v>419</v>
      </c>
    </row>
    <row r="67" spans="1:4">
      <c r="B67" s="31" t="s">
        <v>87</v>
      </c>
      <c r="C67" s="31">
        <v>1246</v>
      </c>
      <c r="D67" s="31">
        <v>293</v>
      </c>
    </row>
    <row r="68" spans="1:4">
      <c r="B68" s="31" t="s">
        <v>88</v>
      </c>
      <c r="C68" s="31">
        <v>0</v>
      </c>
      <c r="D68" s="31">
        <v>35</v>
      </c>
    </row>
    <row r="69" spans="1:4">
      <c r="B69" s="31" t="s">
        <v>89</v>
      </c>
      <c r="C69" s="30">
        <v>133656</v>
      </c>
      <c r="D69" s="30">
        <v>2740</v>
      </c>
    </row>
    <row r="70" spans="1:4">
      <c r="B70" s="31" t="s">
        <v>81</v>
      </c>
      <c r="C70" s="30">
        <v>105438</v>
      </c>
      <c r="D70" s="30">
        <v>2529</v>
      </c>
    </row>
    <row r="71" spans="1:4">
      <c r="B71" s="31" t="s">
        <v>82</v>
      </c>
      <c r="C71" s="30">
        <v>14640</v>
      </c>
      <c r="D71" s="31">
        <v>1239</v>
      </c>
    </row>
    <row r="72" spans="1:4">
      <c r="B72" s="31" t="s">
        <v>83</v>
      </c>
      <c r="C72" s="31">
        <v>7451</v>
      </c>
      <c r="D72" s="31">
        <v>939</v>
      </c>
    </row>
    <row r="73" spans="1:4">
      <c r="B73" s="31" t="s">
        <v>84</v>
      </c>
      <c r="C73" s="31">
        <v>3155</v>
      </c>
      <c r="D73" s="31">
        <v>467</v>
      </c>
    </row>
    <row r="74" spans="1:4">
      <c r="B74" s="31" t="s">
        <v>85</v>
      </c>
      <c r="C74" s="31">
        <v>1162</v>
      </c>
      <c r="D74" s="31">
        <v>287</v>
      </c>
    </row>
    <row r="75" spans="1:4">
      <c r="B75" s="31" t="s">
        <v>86</v>
      </c>
      <c r="C75" s="31">
        <v>1187</v>
      </c>
      <c r="D75" s="31">
        <v>329</v>
      </c>
    </row>
    <row r="76" spans="1:4">
      <c r="B76" s="31" t="s">
        <v>87</v>
      </c>
      <c r="C76" s="31">
        <v>623</v>
      </c>
      <c r="D76" s="31">
        <v>195</v>
      </c>
    </row>
    <row r="77" spans="1:4">
      <c r="B77" s="31" t="s">
        <v>88</v>
      </c>
      <c r="C77" s="31">
        <v>0</v>
      </c>
      <c r="D77" s="31">
        <v>35</v>
      </c>
    </row>
    <row r="80" spans="1:4">
      <c r="A80" s="9">
        <v>2022</v>
      </c>
    </row>
    <row r="81" spans="2:17">
      <c r="B81" s="33" t="s">
        <v>53</v>
      </c>
      <c r="C81" s="31" t="s">
        <v>54</v>
      </c>
      <c r="D81" s="31"/>
    </row>
    <row r="82" spans="2:17">
      <c r="B82" s="34"/>
      <c r="C82" s="35" t="s">
        <v>55</v>
      </c>
      <c r="D82" s="31" t="s">
        <v>22</v>
      </c>
    </row>
    <row r="83" spans="2:17">
      <c r="B83" s="31" t="s">
        <v>56</v>
      </c>
      <c r="C83" s="30">
        <v>284583</v>
      </c>
      <c r="D83" s="30">
        <v>2630</v>
      </c>
      <c r="G83" s="3" t="s">
        <v>7</v>
      </c>
      <c r="H83" s="3" t="s">
        <v>11</v>
      </c>
      <c r="I83" s="3" t="s">
        <v>52</v>
      </c>
      <c r="J83" s="3" t="s">
        <v>11</v>
      </c>
      <c r="K83" s="3" t="s">
        <v>73</v>
      </c>
      <c r="L83" s="3" t="s">
        <v>39</v>
      </c>
      <c r="M83" s="3" t="s">
        <v>15</v>
      </c>
      <c r="N83" s="3" t="s">
        <v>74</v>
      </c>
    </row>
    <row r="84" spans="2:17">
      <c r="B84" s="31" t="s">
        <v>0</v>
      </c>
      <c r="C84" s="30">
        <v>6967</v>
      </c>
      <c r="D84" s="31">
        <v>822</v>
      </c>
      <c r="F84" s="2" t="s">
        <v>0</v>
      </c>
      <c r="G84" s="20">
        <f>C84</f>
        <v>6967</v>
      </c>
      <c r="H84" s="20">
        <f>D84</f>
        <v>822</v>
      </c>
      <c r="I84" s="6">
        <f t="shared" ref="I84:J89" si="17">G97</f>
        <v>4926</v>
      </c>
      <c r="J84" s="6">
        <f t="shared" si="17"/>
        <v>744</v>
      </c>
      <c r="K84" s="6">
        <f>C91</f>
        <v>4849</v>
      </c>
      <c r="L84" s="21">
        <f>G84-I84</f>
        <v>2041</v>
      </c>
      <c r="M84" s="46">
        <f>I84/G84</f>
        <v>0.70704750968853169</v>
      </c>
      <c r="N84" s="46">
        <f>K84/G84</f>
        <v>0.69599540691832928</v>
      </c>
      <c r="O84" s="26"/>
      <c r="P84" s="26"/>
      <c r="Q84" s="26"/>
    </row>
    <row r="85" spans="2:17">
      <c r="B85" s="31" t="s">
        <v>57</v>
      </c>
      <c r="C85" s="31">
        <v>78</v>
      </c>
      <c r="D85" s="31">
        <v>61</v>
      </c>
      <c r="F85" s="2" t="s">
        <v>1</v>
      </c>
      <c r="G85" s="20">
        <f>C93</f>
        <v>6475</v>
      </c>
      <c r="H85" s="20">
        <f>D93</f>
        <v>877</v>
      </c>
      <c r="I85" s="6">
        <f t="shared" si="17"/>
        <v>5672</v>
      </c>
      <c r="J85" s="6">
        <f t="shared" si="17"/>
        <v>1198</v>
      </c>
      <c r="K85" s="6">
        <f>C100</f>
        <v>4708</v>
      </c>
      <c r="L85" s="21">
        <f t="shared" ref="L85:L91" si="18">G85-I85</f>
        <v>803</v>
      </c>
      <c r="M85" s="46">
        <f t="shared" ref="M85:M91" si="19">I85/G85</f>
        <v>0.87598455598455593</v>
      </c>
      <c r="N85" s="46">
        <f t="shared" ref="N85:N91" si="20">K85/G85</f>
        <v>0.72710424710424715</v>
      </c>
      <c r="O85" s="26"/>
      <c r="P85" s="26"/>
    </row>
    <row r="86" spans="2:17">
      <c r="B86" s="31" t="s">
        <v>58</v>
      </c>
      <c r="C86" s="31">
        <v>10</v>
      </c>
      <c r="D86" s="31">
        <v>14</v>
      </c>
      <c r="F86" s="2" t="s">
        <v>2</v>
      </c>
      <c r="G86" s="20">
        <f>C102</f>
        <v>12844</v>
      </c>
      <c r="H86" s="20">
        <f>D102</f>
        <v>990</v>
      </c>
      <c r="I86" s="6">
        <f t="shared" si="17"/>
        <v>9248</v>
      </c>
      <c r="J86" s="6">
        <f t="shared" si="17"/>
        <v>1756</v>
      </c>
      <c r="K86" s="6">
        <f>C109</f>
        <v>5155</v>
      </c>
      <c r="L86" s="21">
        <f t="shared" si="18"/>
        <v>3596</v>
      </c>
      <c r="M86" s="46">
        <f t="shared" si="19"/>
        <v>0.72002491435689819</v>
      </c>
      <c r="N86" s="46">
        <f t="shared" si="20"/>
        <v>0.40135471815633761</v>
      </c>
      <c r="O86" s="26"/>
      <c r="P86" s="26"/>
    </row>
    <row r="87" spans="2:17">
      <c r="B87" s="31" t="s">
        <v>59</v>
      </c>
      <c r="C87" s="31">
        <v>2</v>
      </c>
      <c r="D87" s="31">
        <v>4</v>
      </c>
      <c r="F87" s="2" t="s">
        <v>3</v>
      </c>
      <c r="G87" s="20">
        <f>C111</f>
        <v>15309</v>
      </c>
      <c r="H87" s="20">
        <f>D111</f>
        <v>1243</v>
      </c>
      <c r="I87" s="6">
        <f t="shared" si="17"/>
        <v>9510</v>
      </c>
      <c r="J87" s="6">
        <f t="shared" si="17"/>
        <v>1868</v>
      </c>
      <c r="K87" s="6">
        <f>C118</f>
        <v>4717</v>
      </c>
      <c r="L87" s="21">
        <f t="shared" si="18"/>
        <v>5799</v>
      </c>
      <c r="M87" s="46">
        <f t="shared" si="19"/>
        <v>0.62120321379580634</v>
      </c>
      <c r="N87" s="46">
        <f t="shared" si="20"/>
        <v>0.30811940688483896</v>
      </c>
      <c r="O87" s="26"/>
      <c r="P87" s="26"/>
      <c r="Q87" s="26"/>
    </row>
    <row r="88" spans="2:17">
      <c r="B88" s="31" t="s">
        <v>60</v>
      </c>
      <c r="C88" s="31">
        <v>0</v>
      </c>
      <c r="D88" s="31">
        <v>35</v>
      </c>
      <c r="F88" s="2" t="s">
        <v>4</v>
      </c>
      <c r="G88" s="20">
        <f>C120</f>
        <v>32201</v>
      </c>
      <c r="H88" s="20">
        <f>D120</f>
        <v>1819</v>
      </c>
      <c r="I88" s="6">
        <f t="shared" si="17"/>
        <v>14542</v>
      </c>
      <c r="J88" s="6">
        <f t="shared" si="17"/>
        <v>2562</v>
      </c>
      <c r="K88" s="6">
        <f>C127</f>
        <v>3811</v>
      </c>
      <c r="L88" s="21">
        <f t="shared" si="18"/>
        <v>17659</v>
      </c>
      <c r="M88" s="46">
        <f t="shared" si="19"/>
        <v>0.45160088196018755</v>
      </c>
      <c r="N88" s="46">
        <f t="shared" si="20"/>
        <v>0.11835036179000652</v>
      </c>
      <c r="O88" s="26"/>
      <c r="P88" s="26"/>
      <c r="Q88" s="26"/>
    </row>
    <row r="89" spans="2:17">
      <c r="B89" s="31" t="s">
        <v>61</v>
      </c>
      <c r="C89" s="31">
        <v>16</v>
      </c>
      <c r="D89" s="31">
        <v>23</v>
      </c>
      <c r="F89" s="2" t="s">
        <v>5</v>
      </c>
      <c r="G89" s="20">
        <f>C129</f>
        <v>32513</v>
      </c>
      <c r="H89" s="20">
        <f>D129</f>
        <v>1912</v>
      </c>
      <c r="I89" s="6">
        <f t="shared" si="17"/>
        <v>8767</v>
      </c>
      <c r="J89" s="6">
        <f t="shared" si="17"/>
        <v>1960</v>
      </c>
      <c r="K89" s="7">
        <f>C136</f>
        <v>1739</v>
      </c>
      <c r="L89" s="21">
        <f t="shared" si="18"/>
        <v>23746</v>
      </c>
      <c r="M89" s="46">
        <f t="shared" si="19"/>
        <v>0.26964598775874266</v>
      </c>
      <c r="N89" s="46">
        <f t="shared" si="20"/>
        <v>5.3486297788576879E-2</v>
      </c>
      <c r="O89" s="26"/>
      <c r="P89" s="26"/>
      <c r="Q89" s="26"/>
    </row>
    <row r="90" spans="2:17">
      <c r="B90" s="31" t="s">
        <v>62</v>
      </c>
      <c r="C90" s="31">
        <v>61</v>
      </c>
      <c r="D90" s="31">
        <v>48</v>
      </c>
      <c r="F90" s="2" t="s">
        <v>91</v>
      </c>
      <c r="G90" s="20">
        <f>C138</f>
        <v>58468</v>
      </c>
      <c r="H90" s="20">
        <f>D138</f>
        <v>2670</v>
      </c>
      <c r="I90" s="6">
        <f t="shared" ref="I90:J91" si="21">G103</f>
        <v>9147</v>
      </c>
      <c r="J90" s="6">
        <f t="shared" si="21"/>
        <v>2083</v>
      </c>
      <c r="K90" s="7">
        <f>C145</f>
        <v>1016</v>
      </c>
      <c r="L90" s="21">
        <f t="shared" si="18"/>
        <v>49321</v>
      </c>
      <c r="M90" s="46">
        <f t="shared" si="19"/>
        <v>0.15644455086543066</v>
      </c>
      <c r="N90" s="46">
        <f t="shared" si="20"/>
        <v>1.7377026749675038E-2</v>
      </c>
      <c r="O90" s="26"/>
      <c r="P90" s="26"/>
      <c r="Q90" s="26"/>
    </row>
    <row r="91" spans="2:17">
      <c r="B91" s="31" t="s">
        <v>63</v>
      </c>
      <c r="C91" s="30">
        <v>4849</v>
      </c>
      <c r="D91" s="31">
        <v>638</v>
      </c>
      <c r="F91" s="2" t="s">
        <v>90</v>
      </c>
      <c r="G91" s="20">
        <f>C147</f>
        <v>119806</v>
      </c>
      <c r="H91" s="20">
        <f>D147</f>
        <v>2675</v>
      </c>
      <c r="I91" s="6">
        <f t="shared" si="21"/>
        <v>5061</v>
      </c>
      <c r="J91" s="6">
        <f t="shared" si="21"/>
        <v>1163</v>
      </c>
      <c r="K91" s="7">
        <f>C154</f>
        <v>549</v>
      </c>
      <c r="L91" s="21">
        <f t="shared" si="18"/>
        <v>114745</v>
      </c>
      <c r="M91" s="46">
        <f t="shared" si="19"/>
        <v>4.2243293324207468E-2</v>
      </c>
      <c r="N91" s="46">
        <f t="shared" si="20"/>
        <v>4.5824082266330566E-3</v>
      </c>
    </row>
    <row r="92" spans="2:17">
      <c r="B92" s="31" t="s">
        <v>64</v>
      </c>
      <c r="C92" s="30">
        <v>1951</v>
      </c>
      <c r="D92" s="31">
        <v>394</v>
      </c>
      <c r="F92" s="39" t="s">
        <v>66</v>
      </c>
      <c r="G92" s="26">
        <f>SUM(G84:G86)</f>
        <v>26286</v>
      </c>
      <c r="H92" s="26"/>
    </row>
    <row r="93" spans="2:17">
      <c r="B93" s="31" t="s">
        <v>1</v>
      </c>
      <c r="C93" s="30">
        <v>6475</v>
      </c>
      <c r="D93" s="30">
        <v>877</v>
      </c>
      <c r="F93" s="1"/>
      <c r="G93" s="26"/>
      <c r="H93" s="26"/>
    </row>
    <row r="94" spans="2:17">
      <c r="B94" s="31" t="s">
        <v>57</v>
      </c>
      <c r="C94" s="31">
        <v>360</v>
      </c>
      <c r="D94" s="31">
        <v>198</v>
      </c>
      <c r="F94" s="2" t="s">
        <v>6</v>
      </c>
      <c r="G94" s="26">
        <f>SUM(G90:G91)</f>
        <v>178274</v>
      </c>
      <c r="H94" s="48">
        <f>SQRT(SUMSQ(H90:H91))</f>
        <v>3779.487399105863</v>
      </c>
      <c r="I94" s="26">
        <f>SUM(I90:I91)</f>
        <v>14208</v>
      </c>
      <c r="J94" s="48">
        <f>SQRT(SUMSQ(J90:J91))</f>
        <v>2385.6776814984878</v>
      </c>
      <c r="K94" s="48">
        <f>SUM(K90:K91)</f>
        <v>1565</v>
      </c>
      <c r="L94" s="48">
        <f>SUM(L90:L91)</f>
        <v>164066</v>
      </c>
      <c r="M94" s="46">
        <f t="shared" ref="M94" si="22">I94/G94</f>
        <v>7.9697544229668932E-2</v>
      </c>
      <c r="N94" s="46">
        <f t="shared" ref="N94" si="23">K94/G94</f>
        <v>8.7786216722573109E-3</v>
      </c>
    </row>
    <row r="95" spans="2:17">
      <c r="B95" s="31" t="s">
        <v>58</v>
      </c>
      <c r="C95" s="31">
        <v>222</v>
      </c>
      <c r="D95" s="31">
        <v>119</v>
      </c>
    </row>
    <row r="96" spans="2:17">
      <c r="B96" s="31" t="s">
        <v>59</v>
      </c>
      <c r="C96" s="31">
        <v>221</v>
      </c>
      <c r="D96" s="31">
        <v>111</v>
      </c>
      <c r="G96" s="3" t="s">
        <v>65</v>
      </c>
      <c r="H96" s="3" t="s">
        <v>11</v>
      </c>
      <c r="I96" s="3" t="s">
        <v>73</v>
      </c>
      <c r="J96" s="3" t="s">
        <v>11</v>
      </c>
      <c r="K96" s="3" t="s">
        <v>10</v>
      </c>
      <c r="L96" s="3" t="s">
        <v>39</v>
      </c>
      <c r="N96" t="s">
        <v>75</v>
      </c>
    </row>
    <row r="97" spans="2:14">
      <c r="B97" s="31" t="s">
        <v>60</v>
      </c>
      <c r="C97" s="31">
        <v>253</v>
      </c>
      <c r="D97" s="31">
        <v>136</v>
      </c>
      <c r="F97" s="2" t="s">
        <v>0</v>
      </c>
      <c r="G97" s="20">
        <f>SUM(C88:C91)</f>
        <v>4926</v>
      </c>
      <c r="H97" s="20">
        <f>SUM(D88:D91)</f>
        <v>744</v>
      </c>
      <c r="I97" s="6">
        <f t="shared" ref="I97:J104" si="24">K84</f>
        <v>4849</v>
      </c>
      <c r="J97" s="6">
        <f t="shared" si="24"/>
        <v>2041</v>
      </c>
      <c r="K97" s="6">
        <f t="shared" ref="K97:K104" si="25">I84-K84</f>
        <v>77</v>
      </c>
      <c r="L97" s="21">
        <f t="shared" ref="L97:L104" si="26">G84-G97</f>
        <v>2041</v>
      </c>
      <c r="N97" s="44">
        <f>(SUM(I84:I86)/SUM(G84:G86))</f>
        <v>0.75500266301453245</v>
      </c>
    </row>
    <row r="98" spans="2:14">
      <c r="B98" s="31" t="s">
        <v>61</v>
      </c>
      <c r="C98" s="31">
        <v>161</v>
      </c>
      <c r="D98" s="31">
        <v>108</v>
      </c>
      <c r="F98" s="2" t="s">
        <v>1</v>
      </c>
      <c r="G98" s="20">
        <f>SUM(C97:C100)</f>
        <v>5672</v>
      </c>
      <c r="H98" s="20">
        <f>SUM(D97:D100)</f>
        <v>1198</v>
      </c>
      <c r="I98" s="6">
        <f t="shared" si="24"/>
        <v>4708</v>
      </c>
      <c r="J98" s="6">
        <f t="shared" si="24"/>
        <v>803</v>
      </c>
      <c r="K98" s="6">
        <f t="shared" si="25"/>
        <v>964</v>
      </c>
      <c r="L98" s="21">
        <f t="shared" si="26"/>
        <v>803</v>
      </c>
    </row>
    <row r="99" spans="2:14">
      <c r="B99" s="31" t="s">
        <v>62</v>
      </c>
      <c r="C99" s="30">
        <v>550</v>
      </c>
      <c r="D99" s="31">
        <v>182</v>
      </c>
      <c r="F99" s="2" t="s">
        <v>2</v>
      </c>
      <c r="G99" s="20">
        <f>SUM(C106:C109)</f>
        <v>9248</v>
      </c>
      <c r="H99" s="20">
        <f>SUM(D106:D109)</f>
        <v>1756</v>
      </c>
      <c r="I99" s="6">
        <f t="shared" si="24"/>
        <v>5155</v>
      </c>
      <c r="J99" s="6">
        <f t="shared" si="24"/>
        <v>3596</v>
      </c>
      <c r="K99" s="6">
        <f t="shared" si="25"/>
        <v>4093</v>
      </c>
      <c r="L99" s="21">
        <f t="shared" si="26"/>
        <v>3596</v>
      </c>
      <c r="N99" t="s">
        <v>76</v>
      </c>
    </row>
    <row r="100" spans="2:14">
      <c r="B100" s="31" t="s">
        <v>63</v>
      </c>
      <c r="C100" s="30">
        <v>4708</v>
      </c>
      <c r="D100" s="31">
        <v>772</v>
      </c>
      <c r="F100" s="2" t="s">
        <v>3</v>
      </c>
      <c r="G100" s="20">
        <f>SUM(C115:C118)</f>
        <v>9510</v>
      </c>
      <c r="H100" s="20">
        <f>SUM(D115:D118)</f>
        <v>1868</v>
      </c>
      <c r="I100" s="6">
        <f t="shared" si="24"/>
        <v>4717</v>
      </c>
      <c r="J100" s="6">
        <f t="shared" si="24"/>
        <v>5799</v>
      </c>
      <c r="K100" s="6">
        <f t="shared" si="25"/>
        <v>4793</v>
      </c>
      <c r="L100" s="21">
        <f t="shared" si="26"/>
        <v>5799</v>
      </c>
      <c r="N100" s="44">
        <f>(SUM(K84:K86)/SUM(G84:G86))</f>
        <v>0.55968956859164576</v>
      </c>
    </row>
    <row r="101" spans="2:14">
      <c r="B101" s="31" t="s">
        <v>64</v>
      </c>
      <c r="C101" s="31">
        <v>0</v>
      </c>
      <c r="D101" s="31">
        <v>35</v>
      </c>
      <c r="F101" s="2" t="s">
        <v>4</v>
      </c>
      <c r="G101" s="20">
        <f>SUM(C124:C127)</f>
        <v>14542</v>
      </c>
      <c r="H101" s="20">
        <f>SUM(D124:D127)</f>
        <v>2562</v>
      </c>
      <c r="I101" s="6">
        <f t="shared" si="24"/>
        <v>3811</v>
      </c>
      <c r="J101" s="6">
        <f t="shared" si="24"/>
        <v>17659</v>
      </c>
      <c r="K101" s="6">
        <f t="shared" si="25"/>
        <v>10731</v>
      </c>
      <c r="L101" s="21">
        <f t="shared" si="26"/>
        <v>17659</v>
      </c>
    </row>
    <row r="102" spans="2:14">
      <c r="B102" s="31" t="s">
        <v>2</v>
      </c>
      <c r="C102" s="30">
        <v>12844</v>
      </c>
      <c r="D102" s="30">
        <v>990</v>
      </c>
      <c r="F102" s="2" t="s">
        <v>5</v>
      </c>
      <c r="G102" s="20">
        <f>SUM(C133:C136)</f>
        <v>8767</v>
      </c>
      <c r="H102" s="20">
        <f>SUM(D133:D136)</f>
        <v>1960</v>
      </c>
      <c r="I102" s="6">
        <f t="shared" si="24"/>
        <v>1739</v>
      </c>
      <c r="J102" s="6">
        <f t="shared" si="24"/>
        <v>23746</v>
      </c>
      <c r="K102" s="6">
        <f t="shared" si="25"/>
        <v>7028</v>
      </c>
      <c r="L102" s="21">
        <f t="shared" si="26"/>
        <v>23746</v>
      </c>
    </row>
    <row r="103" spans="2:14">
      <c r="B103" s="31" t="s">
        <v>57</v>
      </c>
      <c r="C103" s="31">
        <v>1581</v>
      </c>
      <c r="D103" s="31">
        <v>378</v>
      </c>
      <c r="F103" s="2" t="s">
        <v>91</v>
      </c>
      <c r="G103" s="20">
        <f>SUM(C142:C145)</f>
        <v>9147</v>
      </c>
      <c r="H103" s="20">
        <f>SUM(D142:D145)</f>
        <v>2083</v>
      </c>
      <c r="I103" s="6">
        <f t="shared" si="24"/>
        <v>1016</v>
      </c>
      <c r="J103" s="6">
        <f t="shared" si="24"/>
        <v>49321</v>
      </c>
      <c r="K103" s="6">
        <f t="shared" si="25"/>
        <v>8131</v>
      </c>
      <c r="L103" s="21">
        <f t="shared" si="26"/>
        <v>49321</v>
      </c>
    </row>
    <row r="104" spans="2:14">
      <c r="B104" s="31" t="s">
        <v>58</v>
      </c>
      <c r="C104" s="30">
        <v>1005</v>
      </c>
      <c r="D104" s="31">
        <v>373</v>
      </c>
      <c r="F104" s="2" t="s">
        <v>90</v>
      </c>
      <c r="G104" s="20">
        <f>SUM(C143:C146)</f>
        <v>5061</v>
      </c>
      <c r="H104" s="20">
        <f>SUM(D143:D146)</f>
        <v>1163</v>
      </c>
      <c r="I104" s="6">
        <f t="shared" si="24"/>
        <v>549</v>
      </c>
      <c r="J104" s="6">
        <f t="shared" si="24"/>
        <v>114745</v>
      </c>
      <c r="K104" s="6">
        <f t="shared" si="25"/>
        <v>4512</v>
      </c>
      <c r="L104" s="21">
        <f t="shared" si="26"/>
        <v>114745</v>
      </c>
    </row>
    <row r="105" spans="2:14">
      <c r="B105" s="31" t="s">
        <v>59</v>
      </c>
      <c r="C105" s="30">
        <v>1010</v>
      </c>
      <c r="D105" s="31">
        <v>402</v>
      </c>
    </row>
    <row r="106" spans="2:14">
      <c r="B106" s="31" t="s">
        <v>60</v>
      </c>
      <c r="C106" s="30">
        <v>1273</v>
      </c>
      <c r="D106" s="31">
        <v>415</v>
      </c>
    </row>
    <row r="107" spans="2:14">
      <c r="B107" s="31" t="s">
        <v>61</v>
      </c>
      <c r="C107" s="30">
        <v>985</v>
      </c>
      <c r="D107" s="31">
        <v>286</v>
      </c>
      <c r="K107">
        <f>SUM(K103:K104)</f>
        <v>12643</v>
      </c>
    </row>
    <row r="108" spans="2:14" ht="15.75" thickBot="1">
      <c r="B108" s="31" t="s">
        <v>62</v>
      </c>
      <c r="C108" s="30">
        <v>1835</v>
      </c>
      <c r="D108" s="31">
        <v>422</v>
      </c>
    </row>
    <row r="109" spans="2:14">
      <c r="B109" s="31" t="s">
        <v>63</v>
      </c>
      <c r="C109" s="30">
        <v>5155</v>
      </c>
      <c r="D109" s="31">
        <v>633</v>
      </c>
      <c r="J109" s="22" t="s">
        <v>42</v>
      </c>
      <c r="K109" s="22" t="s">
        <v>41</v>
      </c>
      <c r="L109" s="23" t="s">
        <v>40</v>
      </c>
    </row>
    <row r="110" spans="2:14">
      <c r="B110" s="31" t="s">
        <v>64</v>
      </c>
      <c r="C110" s="31">
        <v>0</v>
      </c>
      <c r="D110" s="31">
        <v>35</v>
      </c>
      <c r="I110" s="2" t="s">
        <v>0</v>
      </c>
      <c r="J110" s="21">
        <f>I97</f>
        <v>4849</v>
      </c>
      <c r="K110" s="21">
        <f>K97</f>
        <v>77</v>
      </c>
      <c r="L110" s="21">
        <f>L97</f>
        <v>2041</v>
      </c>
    </row>
    <row r="111" spans="2:14">
      <c r="B111" s="31" t="s">
        <v>3</v>
      </c>
      <c r="C111" s="30">
        <v>15309</v>
      </c>
      <c r="D111" s="30">
        <v>1243</v>
      </c>
      <c r="I111" s="2" t="s">
        <v>1</v>
      </c>
      <c r="J111" s="21">
        <f t="shared" ref="J111:J115" si="27">I98</f>
        <v>4708</v>
      </c>
      <c r="K111" s="21">
        <f t="shared" ref="K111:L115" si="28">K98</f>
        <v>964</v>
      </c>
      <c r="L111" s="21">
        <f t="shared" si="28"/>
        <v>803</v>
      </c>
    </row>
    <row r="112" spans="2:14">
      <c r="B112" s="31" t="s">
        <v>57</v>
      </c>
      <c r="C112" s="30">
        <v>2969</v>
      </c>
      <c r="D112" s="31">
        <v>479</v>
      </c>
      <c r="I112" s="2" t="s">
        <v>2</v>
      </c>
      <c r="J112" s="21">
        <f t="shared" si="27"/>
        <v>5155</v>
      </c>
      <c r="K112" s="21">
        <f t="shared" si="28"/>
        <v>4093</v>
      </c>
      <c r="L112" s="21">
        <f t="shared" si="28"/>
        <v>3596</v>
      </c>
    </row>
    <row r="113" spans="2:12">
      <c r="B113" s="31" t="s">
        <v>58</v>
      </c>
      <c r="C113" s="30">
        <v>1354</v>
      </c>
      <c r="D113" s="31">
        <v>372</v>
      </c>
      <c r="I113" s="2" t="s">
        <v>3</v>
      </c>
      <c r="J113" s="21">
        <f t="shared" si="27"/>
        <v>4717</v>
      </c>
      <c r="K113" s="21">
        <f t="shared" si="28"/>
        <v>4793</v>
      </c>
      <c r="L113" s="21">
        <f t="shared" si="28"/>
        <v>5799</v>
      </c>
    </row>
    <row r="114" spans="2:12">
      <c r="B114" s="31" t="s">
        <v>59</v>
      </c>
      <c r="C114" s="30">
        <v>1476</v>
      </c>
      <c r="D114" s="31">
        <v>338</v>
      </c>
      <c r="I114" s="2" t="s">
        <v>4</v>
      </c>
      <c r="J114" s="21">
        <f t="shared" si="27"/>
        <v>3811</v>
      </c>
      <c r="K114" s="21">
        <f t="shared" si="28"/>
        <v>10731</v>
      </c>
      <c r="L114" s="21">
        <f t="shared" si="28"/>
        <v>17659</v>
      </c>
    </row>
    <row r="115" spans="2:12">
      <c r="B115" s="31" t="s">
        <v>60</v>
      </c>
      <c r="C115" s="30">
        <v>1548</v>
      </c>
      <c r="D115" s="31">
        <v>350</v>
      </c>
      <c r="I115" s="2" t="s">
        <v>5</v>
      </c>
      <c r="J115" s="21">
        <f t="shared" si="27"/>
        <v>1739</v>
      </c>
      <c r="K115" s="21">
        <f t="shared" si="28"/>
        <v>7028</v>
      </c>
      <c r="L115" s="21">
        <f t="shared" si="28"/>
        <v>23746</v>
      </c>
    </row>
    <row r="116" spans="2:12">
      <c r="B116" s="31" t="s">
        <v>61</v>
      </c>
      <c r="C116" s="30">
        <v>938</v>
      </c>
      <c r="D116" s="31">
        <v>366</v>
      </c>
      <c r="I116" s="2" t="s">
        <v>6</v>
      </c>
      <c r="J116" s="21">
        <f>SUM(I103:I104)</f>
        <v>1565</v>
      </c>
      <c r="K116" s="21">
        <f>SUM(K103:K104)</f>
        <v>12643</v>
      </c>
      <c r="L116" s="21">
        <f>SUM(L103:L104)</f>
        <v>164066</v>
      </c>
    </row>
    <row r="117" spans="2:12">
      <c r="B117" s="31" t="s">
        <v>62</v>
      </c>
      <c r="C117" s="30">
        <v>2307</v>
      </c>
      <c r="D117" s="31">
        <v>466</v>
      </c>
    </row>
    <row r="118" spans="2:12">
      <c r="B118" s="31" t="s">
        <v>63</v>
      </c>
      <c r="C118" s="30">
        <v>4717</v>
      </c>
      <c r="D118" s="31">
        <v>686</v>
      </c>
    </row>
    <row r="119" spans="2:12">
      <c r="B119" s="31" t="s">
        <v>64</v>
      </c>
      <c r="C119" s="31">
        <v>0</v>
      </c>
      <c r="D119" s="31">
        <v>35</v>
      </c>
    </row>
    <row r="120" spans="2:12">
      <c r="B120" s="31" t="s">
        <v>4</v>
      </c>
      <c r="C120" s="30">
        <v>32201</v>
      </c>
      <c r="D120" s="30">
        <v>1819</v>
      </c>
    </row>
    <row r="121" spans="2:12">
      <c r="B121" s="31" t="s">
        <v>57</v>
      </c>
      <c r="C121" s="30">
        <v>9883</v>
      </c>
      <c r="D121" s="31">
        <v>946</v>
      </c>
    </row>
    <row r="122" spans="2:12">
      <c r="B122" s="31" t="s">
        <v>58</v>
      </c>
      <c r="C122" s="30">
        <v>3855</v>
      </c>
      <c r="D122" s="31">
        <v>578</v>
      </c>
    </row>
    <row r="123" spans="2:12">
      <c r="B123" s="31" t="s">
        <v>59</v>
      </c>
      <c r="C123" s="30">
        <v>3921</v>
      </c>
      <c r="D123" s="31">
        <v>578</v>
      </c>
    </row>
    <row r="124" spans="2:12">
      <c r="B124" s="31" t="s">
        <v>60</v>
      </c>
      <c r="C124" s="30">
        <v>3668</v>
      </c>
      <c r="D124" s="31">
        <v>594</v>
      </c>
    </row>
    <row r="125" spans="2:12">
      <c r="B125" s="31" t="s">
        <v>61</v>
      </c>
      <c r="C125" s="30">
        <v>3513</v>
      </c>
      <c r="D125" s="31">
        <v>627</v>
      </c>
    </row>
    <row r="126" spans="2:12">
      <c r="B126" s="31" t="s">
        <v>62</v>
      </c>
      <c r="C126" s="30">
        <v>3550</v>
      </c>
      <c r="D126" s="31">
        <v>532</v>
      </c>
    </row>
    <row r="127" spans="2:12">
      <c r="B127" s="31" t="s">
        <v>63</v>
      </c>
      <c r="C127" s="31">
        <v>3811</v>
      </c>
      <c r="D127" s="31">
        <v>809</v>
      </c>
    </row>
    <row r="128" spans="2:12">
      <c r="B128" s="31" t="s">
        <v>64</v>
      </c>
      <c r="C128" s="31">
        <v>0</v>
      </c>
      <c r="D128" s="31">
        <v>35</v>
      </c>
    </row>
    <row r="129" spans="2:4">
      <c r="B129" s="31" t="s">
        <v>5</v>
      </c>
      <c r="C129" s="30">
        <v>32513</v>
      </c>
      <c r="D129" s="30">
        <v>1912</v>
      </c>
    </row>
    <row r="130" spans="2:4">
      <c r="B130" s="31" t="s">
        <v>57</v>
      </c>
      <c r="C130" s="30">
        <v>13908</v>
      </c>
      <c r="D130" s="31">
        <v>1268</v>
      </c>
    </row>
    <row r="131" spans="2:4">
      <c r="B131" s="31" t="s">
        <v>58</v>
      </c>
      <c r="C131" s="30">
        <v>5530</v>
      </c>
      <c r="D131" s="31">
        <v>733</v>
      </c>
    </row>
    <row r="132" spans="2:4">
      <c r="B132" s="31" t="s">
        <v>59</v>
      </c>
      <c r="C132" s="30">
        <v>4308</v>
      </c>
      <c r="D132" s="31">
        <v>583</v>
      </c>
    </row>
    <row r="133" spans="2:4">
      <c r="B133" s="31" t="s">
        <v>60</v>
      </c>
      <c r="C133" s="31">
        <v>2905</v>
      </c>
      <c r="D133" s="31">
        <v>446</v>
      </c>
    </row>
    <row r="134" spans="2:4">
      <c r="B134" s="31" t="s">
        <v>61</v>
      </c>
      <c r="C134" s="31">
        <v>2263</v>
      </c>
      <c r="D134" s="31">
        <v>505</v>
      </c>
    </row>
    <row r="135" spans="2:4">
      <c r="B135" s="31" t="s">
        <v>62</v>
      </c>
      <c r="C135" s="31">
        <v>1860</v>
      </c>
      <c r="D135" s="31">
        <v>554</v>
      </c>
    </row>
    <row r="136" spans="2:4">
      <c r="B136" s="31" t="s">
        <v>63</v>
      </c>
      <c r="C136" s="31">
        <v>1739</v>
      </c>
      <c r="D136" s="31">
        <v>455</v>
      </c>
    </row>
    <row r="137" spans="2:4">
      <c r="B137" s="31" t="s">
        <v>64</v>
      </c>
      <c r="C137" s="31">
        <v>0</v>
      </c>
      <c r="D137" s="31">
        <v>35</v>
      </c>
    </row>
    <row r="138" spans="2:4">
      <c r="B138" s="31" t="s">
        <v>80</v>
      </c>
      <c r="C138" s="30">
        <v>58468</v>
      </c>
      <c r="D138" s="30">
        <v>2670</v>
      </c>
    </row>
    <row r="139" spans="2:4">
      <c r="B139" s="31" t="s">
        <v>81</v>
      </c>
      <c r="C139" s="30">
        <v>29244</v>
      </c>
      <c r="D139" s="30">
        <v>1604</v>
      </c>
    </row>
    <row r="140" spans="2:4">
      <c r="B140" s="31" t="s">
        <v>82</v>
      </c>
      <c r="C140" s="30">
        <v>12874</v>
      </c>
      <c r="D140" s="31">
        <v>1551</v>
      </c>
    </row>
    <row r="141" spans="2:4">
      <c r="B141" s="31" t="s">
        <v>83</v>
      </c>
      <c r="C141" s="31">
        <v>7203</v>
      </c>
      <c r="D141" s="31">
        <v>907</v>
      </c>
    </row>
    <row r="142" spans="2:4">
      <c r="B142" s="31" t="s">
        <v>84</v>
      </c>
      <c r="C142" s="31">
        <v>4086</v>
      </c>
      <c r="D142" s="31">
        <v>955</v>
      </c>
    </row>
    <row r="143" spans="2:4">
      <c r="B143" s="31" t="s">
        <v>85</v>
      </c>
      <c r="C143" s="31">
        <v>1716</v>
      </c>
      <c r="D143" s="31">
        <v>322</v>
      </c>
    </row>
    <row r="144" spans="2:4">
      <c r="B144" s="31" t="s">
        <v>86</v>
      </c>
      <c r="C144" s="31">
        <v>2329</v>
      </c>
      <c r="D144" s="31">
        <v>489</v>
      </c>
    </row>
    <row r="145" spans="1:14">
      <c r="B145" s="31" t="s">
        <v>87</v>
      </c>
      <c r="C145" s="31">
        <v>1016</v>
      </c>
      <c r="D145" s="31">
        <v>317</v>
      </c>
    </row>
    <row r="146" spans="1:14">
      <c r="B146" s="31" t="s">
        <v>88</v>
      </c>
      <c r="C146" s="31">
        <v>0</v>
      </c>
      <c r="D146" s="31">
        <v>35</v>
      </c>
    </row>
    <row r="147" spans="1:14">
      <c r="B147" s="31" t="s">
        <v>89</v>
      </c>
      <c r="C147" s="30">
        <v>119806</v>
      </c>
      <c r="D147" s="30">
        <v>2675</v>
      </c>
    </row>
    <row r="148" spans="1:14">
      <c r="B148" s="31" t="s">
        <v>81</v>
      </c>
      <c r="C148" s="30">
        <v>96067</v>
      </c>
      <c r="D148" s="30">
        <v>2629</v>
      </c>
    </row>
    <row r="149" spans="1:14">
      <c r="B149" s="31" t="s">
        <v>82</v>
      </c>
      <c r="C149" s="30">
        <v>12783</v>
      </c>
      <c r="D149" s="31">
        <v>1150</v>
      </c>
    </row>
    <row r="150" spans="1:14">
      <c r="B150" s="31" t="s">
        <v>83</v>
      </c>
      <c r="C150" s="31">
        <v>6150</v>
      </c>
      <c r="D150" s="31">
        <v>596</v>
      </c>
    </row>
    <row r="151" spans="1:14">
      <c r="B151" s="31" t="s">
        <v>84</v>
      </c>
      <c r="C151" s="31">
        <v>2417</v>
      </c>
      <c r="D151" s="31">
        <v>401</v>
      </c>
    </row>
    <row r="152" spans="1:14">
      <c r="B152" s="31" t="s">
        <v>85</v>
      </c>
      <c r="C152" s="31">
        <v>1054</v>
      </c>
      <c r="D152" s="31">
        <v>256</v>
      </c>
    </row>
    <row r="153" spans="1:14">
      <c r="B153" s="31" t="s">
        <v>86</v>
      </c>
      <c r="C153" s="31">
        <v>786</v>
      </c>
      <c r="D153" s="31">
        <v>214</v>
      </c>
    </row>
    <row r="154" spans="1:14">
      <c r="B154" s="31" t="s">
        <v>87</v>
      </c>
      <c r="C154" s="31">
        <v>549</v>
      </c>
      <c r="D154" s="31">
        <v>220</v>
      </c>
    </row>
    <row r="155" spans="1:14">
      <c r="B155" s="31" t="s">
        <v>88</v>
      </c>
      <c r="C155" s="31">
        <v>0</v>
      </c>
      <c r="D155" s="31">
        <v>35</v>
      </c>
    </row>
    <row r="157" spans="1:14">
      <c r="A157" s="9">
        <v>2021</v>
      </c>
    </row>
    <row r="158" spans="1:14">
      <c r="B158" s="33" t="s">
        <v>53</v>
      </c>
      <c r="C158" s="31" t="s">
        <v>54</v>
      </c>
      <c r="D158" s="31"/>
    </row>
    <row r="159" spans="1:14">
      <c r="B159" s="34"/>
      <c r="C159" s="35" t="s">
        <v>55</v>
      </c>
      <c r="D159" s="31" t="s">
        <v>22</v>
      </c>
    </row>
    <row r="160" spans="1:14">
      <c r="B160" s="31" t="s">
        <v>56</v>
      </c>
      <c r="C160" s="30">
        <v>309061</v>
      </c>
      <c r="D160" s="30">
        <v>6794</v>
      </c>
      <c r="G160" s="3" t="s">
        <v>7</v>
      </c>
      <c r="H160" s="3" t="s">
        <v>11</v>
      </c>
      <c r="I160" s="3" t="s">
        <v>52</v>
      </c>
      <c r="J160" s="3" t="s">
        <v>11</v>
      </c>
      <c r="K160" s="3" t="s">
        <v>73</v>
      </c>
      <c r="L160" s="3" t="s">
        <v>39</v>
      </c>
      <c r="M160" s="3" t="s">
        <v>15</v>
      </c>
      <c r="N160" s="3" t="s">
        <v>74</v>
      </c>
    </row>
    <row r="161" spans="2:17">
      <c r="B161" s="31" t="s">
        <v>0</v>
      </c>
      <c r="C161" s="30">
        <v>8556</v>
      </c>
      <c r="D161" s="31">
        <v>1992</v>
      </c>
      <c r="F161" s="2" t="s">
        <v>0</v>
      </c>
      <c r="G161" s="20">
        <f>C161</f>
        <v>8556</v>
      </c>
      <c r="H161" s="20">
        <f>D161</f>
        <v>1992</v>
      </c>
      <c r="I161" s="6">
        <f t="shared" ref="I161:I168" si="29">G174</f>
        <v>6325</v>
      </c>
      <c r="J161" s="6">
        <f t="shared" ref="J161:J168" si="30">H174</f>
        <v>2419</v>
      </c>
      <c r="K161" s="6">
        <f>C168</f>
        <v>6164</v>
      </c>
      <c r="L161" s="21">
        <f>G161-I161</f>
        <v>2231</v>
      </c>
      <c r="M161" s="46">
        <f>I161/G161</f>
        <v>0.739247311827957</v>
      </c>
      <c r="N161" s="46">
        <f>K161/G161</f>
        <v>0.72043010752688175</v>
      </c>
      <c r="O161" s="26"/>
      <c r="P161" s="26"/>
    </row>
    <row r="162" spans="2:17">
      <c r="B162" s="31" t="s">
        <v>57</v>
      </c>
      <c r="C162" s="31">
        <v>184</v>
      </c>
      <c r="D162" s="31">
        <v>177</v>
      </c>
      <c r="F162" s="2" t="s">
        <v>1</v>
      </c>
      <c r="G162" s="20">
        <f>C170</f>
        <v>6459</v>
      </c>
      <c r="H162" s="20">
        <f>D170</f>
        <v>1571</v>
      </c>
      <c r="I162" s="6">
        <f t="shared" si="29"/>
        <v>5637</v>
      </c>
      <c r="J162" s="6">
        <f t="shared" si="30"/>
        <v>2156</v>
      </c>
      <c r="K162" s="6">
        <f>C177</f>
        <v>4808</v>
      </c>
      <c r="L162" s="21">
        <f t="shared" ref="L162:L168" si="31">G162-I162</f>
        <v>822</v>
      </c>
      <c r="M162" s="46">
        <f t="shared" ref="M162:M168" si="32">I162/G162</f>
        <v>0.87273571760334412</v>
      </c>
      <c r="N162" s="46">
        <f t="shared" ref="N162:N168" si="33">K162/G162</f>
        <v>0.7443876761108531</v>
      </c>
      <c r="O162" s="26"/>
      <c r="P162" s="26"/>
    </row>
    <row r="163" spans="2:17">
      <c r="B163" s="31" t="s">
        <v>58</v>
      </c>
      <c r="C163" s="31">
        <v>40</v>
      </c>
      <c r="D163" s="31">
        <v>64</v>
      </c>
      <c r="F163" s="2" t="s">
        <v>2</v>
      </c>
      <c r="G163" s="20">
        <f>C179</f>
        <v>13195</v>
      </c>
      <c r="H163" s="20">
        <f>D179</f>
        <v>2123</v>
      </c>
      <c r="I163" s="6">
        <f t="shared" si="29"/>
        <v>9791</v>
      </c>
      <c r="J163" s="6">
        <f t="shared" si="30"/>
        <v>3717</v>
      </c>
      <c r="K163" s="6">
        <f>C186</f>
        <v>6190</v>
      </c>
      <c r="L163" s="21">
        <f t="shared" si="31"/>
        <v>3404</v>
      </c>
      <c r="M163" s="46">
        <f t="shared" si="32"/>
        <v>0.74202349374763166</v>
      </c>
      <c r="N163" s="46">
        <f t="shared" si="33"/>
        <v>0.46911708980674499</v>
      </c>
      <c r="O163" s="26"/>
      <c r="P163" s="26"/>
      <c r="Q163" s="26"/>
    </row>
    <row r="164" spans="2:17">
      <c r="B164" s="31" t="s">
        <v>59</v>
      </c>
      <c r="C164" s="31">
        <v>18</v>
      </c>
      <c r="D164" s="31">
        <v>33</v>
      </c>
      <c r="F164" s="2" t="s">
        <v>3</v>
      </c>
      <c r="G164" s="20">
        <f>C188</f>
        <v>16209</v>
      </c>
      <c r="H164" s="20">
        <f>D188</f>
        <v>2834</v>
      </c>
      <c r="I164" s="6">
        <f t="shared" si="29"/>
        <v>9740</v>
      </c>
      <c r="J164" s="6">
        <f t="shared" si="30"/>
        <v>3744</v>
      </c>
      <c r="K164" s="6">
        <f>C195</f>
        <v>5470</v>
      </c>
      <c r="L164" s="21">
        <f t="shared" si="31"/>
        <v>6469</v>
      </c>
      <c r="M164" s="46">
        <f t="shared" si="32"/>
        <v>0.60090073416003453</v>
      </c>
      <c r="N164" s="46">
        <f t="shared" si="33"/>
        <v>0.33746683941020422</v>
      </c>
      <c r="O164" s="26"/>
      <c r="P164" s="26"/>
    </row>
    <row r="165" spans="2:17">
      <c r="B165" s="31" t="s">
        <v>60</v>
      </c>
      <c r="C165" s="31">
        <v>0</v>
      </c>
      <c r="D165" s="31">
        <v>237</v>
      </c>
      <c r="F165" s="2" t="s">
        <v>4</v>
      </c>
      <c r="G165" s="20">
        <f>C197</f>
        <v>37105</v>
      </c>
      <c r="H165" s="20">
        <f>D197</f>
        <v>4259</v>
      </c>
      <c r="I165" s="6">
        <f t="shared" si="29"/>
        <v>15845</v>
      </c>
      <c r="J165" s="6">
        <f t="shared" si="30"/>
        <v>5321</v>
      </c>
      <c r="K165" s="6">
        <f>C204</f>
        <v>4453</v>
      </c>
      <c r="L165" s="21">
        <f t="shared" si="31"/>
        <v>21260</v>
      </c>
      <c r="M165" s="46">
        <f t="shared" si="32"/>
        <v>0.42703139738579704</v>
      </c>
      <c r="N165" s="46">
        <f t="shared" si="33"/>
        <v>0.12001078021829942</v>
      </c>
      <c r="O165" s="26"/>
      <c r="P165" s="26"/>
    </row>
    <row r="166" spans="2:17">
      <c r="B166" s="31" t="s">
        <v>61</v>
      </c>
      <c r="C166" s="31">
        <v>0</v>
      </c>
      <c r="D166" s="31">
        <v>237</v>
      </c>
      <c r="F166" s="2" t="s">
        <v>5</v>
      </c>
      <c r="G166" s="20">
        <f>C206</f>
        <v>33608</v>
      </c>
      <c r="H166" s="20">
        <f>D206</f>
        <v>3161</v>
      </c>
      <c r="I166" s="6">
        <f t="shared" si="29"/>
        <v>7917</v>
      </c>
      <c r="J166" s="6">
        <f t="shared" si="30"/>
        <v>3381</v>
      </c>
      <c r="K166" s="7">
        <f>C213</f>
        <v>1992</v>
      </c>
      <c r="L166" s="21">
        <f t="shared" si="31"/>
        <v>25691</v>
      </c>
      <c r="M166" s="46">
        <f t="shared" si="32"/>
        <v>0.23556891216377054</v>
      </c>
      <c r="N166" s="46">
        <f t="shared" si="33"/>
        <v>5.9271601999523922E-2</v>
      </c>
      <c r="O166" s="26"/>
      <c r="P166" s="26"/>
      <c r="Q166" s="26"/>
    </row>
    <row r="167" spans="2:17">
      <c r="B167" s="31" t="s">
        <v>62</v>
      </c>
      <c r="C167" s="31">
        <v>161</v>
      </c>
      <c r="D167" s="31">
        <v>278</v>
      </c>
      <c r="F167" s="2" t="s">
        <v>91</v>
      </c>
      <c r="G167" s="20">
        <f>C215</f>
        <v>56935</v>
      </c>
      <c r="H167" s="20">
        <f>D215</f>
        <v>4010</v>
      </c>
      <c r="I167" s="6">
        <f t="shared" si="29"/>
        <v>7614</v>
      </c>
      <c r="J167" s="6">
        <f t="shared" si="30"/>
        <v>3272</v>
      </c>
      <c r="K167" s="7">
        <f>C222</f>
        <v>1563</v>
      </c>
      <c r="L167" s="21">
        <f t="shared" si="31"/>
        <v>49321</v>
      </c>
      <c r="M167" s="46">
        <f t="shared" si="32"/>
        <v>0.13373144814261878</v>
      </c>
      <c r="N167" s="46">
        <f t="shared" si="33"/>
        <v>2.7452357952050584E-2</v>
      </c>
      <c r="O167" s="26"/>
      <c r="P167" s="26"/>
      <c r="Q167" s="26"/>
    </row>
    <row r="168" spans="2:17">
      <c r="B168" s="31" t="s">
        <v>63</v>
      </c>
      <c r="C168" s="30">
        <v>6164</v>
      </c>
      <c r="D168" s="31">
        <v>1667</v>
      </c>
      <c r="F168" s="2" t="s">
        <v>90</v>
      </c>
      <c r="G168" s="20">
        <f>C224</f>
        <v>136994</v>
      </c>
      <c r="H168" s="20">
        <f>D224</f>
        <v>6184</v>
      </c>
      <c r="I168" s="6">
        <f t="shared" si="29"/>
        <v>4435</v>
      </c>
      <c r="J168" s="6">
        <f t="shared" si="30"/>
        <v>2356</v>
      </c>
      <c r="K168" s="7">
        <f>C231</f>
        <v>819</v>
      </c>
      <c r="L168" s="21">
        <f t="shared" si="31"/>
        <v>132559</v>
      </c>
      <c r="M168" s="46">
        <f t="shared" si="32"/>
        <v>3.2373680599150328E-2</v>
      </c>
      <c r="N168" s="46">
        <f t="shared" si="33"/>
        <v>5.9783640159423038E-3</v>
      </c>
      <c r="Q168" s="26"/>
    </row>
    <row r="169" spans="2:17">
      <c r="B169" s="31" t="s">
        <v>64</v>
      </c>
      <c r="C169" s="30">
        <v>1989</v>
      </c>
      <c r="D169" s="31">
        <v>1004</v>
      </c>
      <c r="F169" s="39" t="s">
        <v>66</v>
      </c>
      <c r="G169" s="26">
        <f>SUM(G161:G163)</f>
        <v>28210</v>
      </c>
      <c r="H169" s="26"/>
      <c r="Q169" s="26"/>
    </row>
    <row r="170" spans="2:17">
      <c r="B170" s="31" t="s">
        <v>1</v>
      </c>
      <c r="C170" s="30">
        <v>6459</v>
      </c>
      <c r="D170" s="30">
        <v>1571</v>
      </c>
      <c r="F170" s="1"/>
      <c r="G170" s="26"/>
      <c r="H170" s="26"/>
    </row>
    <row r="171" spans="2:17">
      <c r="B171" s="31" t="s">
        <v>57</v>
      </c>
      <c r="C171" s="31">
        <v>463</v>
      </c>
      <c r="D171" s="31">
        <v>559</v>
      </c>
      <c r="F171" s="2" t="s">
        <v>6</v>
      </c>
      <c r="G171" s="26">
        <f>SUM(G167:G168)</f>
        <v>193929</v>
      </c>
      <c r="H171" s="48">
        <f>SQRT(SUMSQ(H167:H168))</f>
        <v>7370.3430042298578</v>
      </c>
      <c r="I171" s="26">
        <f>SUM(I167:I168)</f>
        <v>12049</v>
      </c>
      <c r="J171" s="48">
        <f>SQRT(SUMSQ(J167:J168))</f>
        <v>4031.9623014110634</v>
      </c>
      <c r="K171" s="48">
        <f>SUM(K167:K168)</f>
        <v>2382</v>
      </c>
      <c r="L171" s="48">
        <f>SUM(L167:L168)</f>
        <v>181880</v>
      </c>
      <c r="M171" s="46">
        <f t="shared" ref="M171" si="34">I171/G171</f>
        <v>6.213098608253536E-2</v>
      </c>
      <c r="N171" s="46">
        <f t="shared" ref="N171" si="35">K171/G171</f>
        <v>1.2282845783766224E-2</v>
      </c>
    </row>
    <row r="172" spans="2:17">
      <c r="B172" s="31" t="s">
        <v>58</v>
      </c>
      <c r="C172" s="31">
        <v>251</v>
      </c>
      <c r="D172" s="31">
        <v>289</v>
      </c>
    </row>
    <row r="173" spans="2:17">
      <c r="B173" s="31" t="s">
        <v>59</v>
      </c>
      <c r="C173" s="31">
        <v>108</v>
      </c>
      <c r="D173" s="31">
        <v>132</v>
      </c>
      <c r="G173" s="3" t="s">
        <v>65</v>
      </c>
      <c r="H173" s="3" t="s">
        <v>11</v>
      </c>
      <c r="I173" s="3" t="s">
        <v>73</v>
      </c>
      <c r="J173" s="3" t="s">
        <v>11</v>
      </c>
      <c r="K173" s="3" t="s">
        <v>10</v>
      </c>
      <c r="L173" s="3" t="s">
        <v>39</v>
      </c>
      <c r="N173" t="s">
        <v>75</v>
      </c>
    </row>
    <row r="174" spans="2:17">
      <c r="B174" s="31" t="s">
        <v>60</v>
      </c>
      <c r="C174" s="31">
        <v>132</v>
      </c>
      <c r="D174" s="31">
        <v>219</v>
      </c>
      <c r="F174" s="2" t="s">
        <v>0</v>
      </c>
      <c r="G174" s="20">
        <f>SUM(C165:C168)</f>
        <v>6325</v>
      </c>
      <c r="H174" s="20">
        <f>SUM(D165:D168)</f>
        <v>2419</v>
      </c>
      <c r="I174" s="6">
        <f t="shared" ref="I174:I181" si="36">K161</f>
        <v>6164</v>
      </c>
      <c r="J174" s="6">
        <f t="shared" ref="J174:J181" si="37">L161</f>
        <v>2231</v>
      </c>
      <c r="K174" s="6">
        <f t="shared" ref="K174:K181" si="38">I161-K161</f>
        <v>161</v>
      </c>
      <c r="L174" s="21">
        <f t="shared" ref="L174:L181" si="39">G161-G174</f>
        <v>2231</v>
      </c>
      <c r="N174" s="44">
        <f>(SUM(I161:I163)/SUM(G161:G163))</f>
        <v>0.77110953562566464</v>
      </c>
    </row>
    <row r="175" spans="2:17">
      <c r="B175" s="31" t="s">
        <v>61</v>
      </c>
      <c r="C175" s="31">
        <v>124</v>
      </c>
      <c r="D175" s="31">
        <v>153</v>
      </c>
      <c r="F175" s="2" t="s">
        <v>1</v>
      </c>
      <c r="G175" s="20">
        <f>SUM(C174:C177)</f>
        <v>5637</v>
      </c>
      <c r="H175" s="20">
        <f>SUM(D174:D177)</f>
        <v>2156</v>
      </c>
      <c r="I175" s="6">
        <f t="shared" si="36"/>
        <v>4808</v>
      </c>
      <c r="J175" s="6">
        <f t="shared" si="37"/>
        <v>822</v>
      </c>
      <c r="K175" s="6">
        <f t="shared" si="38"/>
        <v>829</v>
      </c>
      <c r="L175" s="21">
        <f t="shared" si="39"/>
        <v>822</v>
      </c>
    </row>
    <row r="176" spans="2:17">
      <c r="B176" s="31" t="s">
        <v>62</v>
      </c>
      <c r="C176" s="30">
        <v>573</v>
      </c>
      <c r="D176" s="31">
        <v>429</v>
      </c>
      <c r="F176" s="2" t="s">
        <v>2</v>
      </c>
      <c r="G176" s="20">
        <f>SUM(C183:C186)</f>
        <v>9791</v>
      </c>
      <c r="H176" s="20">
        <f>SUM(D183:D186)</f>
        <v>3717</v>
      </c>
      <c r="I176" s="6">
        <f t="shared" si="36"/>
        <v>6190</v>
      </c>
      <c r="J176" s="6">
        <f t="shared" si="37"/>
        <v>3404</v>
      </c>
      <c r="K176" s="6">
        <f t="shared" si="38"/>
        <v>3601</v>
      </c>
      <c r="L176" s="21">
        <f t="shared" si="39"/>
        <v>3404</v>
      </c>
      <c r="N176" t="s">
        <v>76</v>
      </c>
    </row>
    <row r="177" spans="2:14">
      <c r="B177" s="31" t="s">
        <v>63</v>
      </c>
      <c r="C177" s="30">
        <v>4808</v>
      </c>
      <c r="D177" s="31">
        <v>1355</v>
      </c>
      <c r="F177" s="2" t="s">
        <v>3</v>
      </c>
      <c r="G177" s="20">
        <f>SUM(C192:C195)</f>
        <v>9740</v>
      </c>
      <c r="H177" s="20">
        <f>SUM(D192:D195)</f>
        <v>3744</v>
      </c>
      <c r="I177" s="6">
        <f t="shared" si="36"/>
        <v>5470</v>
      </c>
      <c r="J177" s="6">
        <f t="shared" si="37"/>
        <v>6469</v>
      </c>
      <c r="K177" s="6">
        <f t="shared" si="38"/>
        <v>4270</v>
      </c>
      <c r="L177" s="21">
        <f t="shared" si="39"/>
        <v>6469</v>
      </c>
      <c r="N177" s="44">
        <f>(SUM(K161:K163)/SUM(G161:G163))</f>
        <v>0.60836582772066639</v>
      </c>
    </row>
    <row r="178" spans="2:14">
      <c r="B178" s="31" t="s">
        <v>64</v>
      </c>
      <c r="C178" s="31">
        <v>0</v>
      </c>
      <c r="D178" s="31">
        <v>237</v>
      </c>
      <c r="F178" s="2" t="s">
        <v>4</v>
      </c>
      <c r="G178" s="20">
        <f>SUM(C201:C204)</f>
        <v>15845</v>
      </c>
      <c r="H178" s="20">
        <f>SUM(D201:D204)</f>
        <v>5321</v>
      </c>
      <c r="I178" s="6">
        <f t="shared" si="36"/>
        <v>4453</v>
      </c>
      <c r="J178" s="6">
        <f t="shared" si="37"/>
        <v>21260</v>
      </c>
      <c r="K178" s="6">
        <f t="shared" si="38"/>
        <v>11392</v>
      </c>
      <c r="L178" s="21">
        <f t="shared" si="39"/>
        <v>21260</v>
      </c>
    </row>
    <row r="179" spans="2:14">
      <c r="B179" s="31" t="s">
        <v>2</v>
      </c>
      <c r="C179" s="30">
        <v>13195</v>
      </c>
      <c r="D179" s="30">
        <v>2123</v>
      </c>
      <c r="F179" s="2" t="s">
        <v>5</v>
      </c>
      <c r="G179" s="20">
        <f>SUM(C210:C213)</f>
        <v>7917</v>
      </c>
      <c r="H179" s="20">
        <f>SUM(D210:D213)</f>
        <v>3381</v>
      </c>
      <c r="I179" s="6">
        <f t="shared" si="36"/>
        <v>1992</v>
      </c>
      <c r="J179" s="6">
        <f t="shared" si="37"/>
        <v>25691</v>
      </c>
      <c r="K179" s="6">
        <f t="shared" si="38"/>
        <v>5925</v>
      </c>
      <c r="L179" s="21">
        <f t="shared" si="39"/>
        <v>25691</v>
      </c>
    </row>
    <row r="180" spans="2:14">
      <c r="B180" s="31" t="s">
        <v>57</v>
      </c>
      <c r="C180" s="31">
        <v>1519</v>
      </c>
      <c r="D180" s="31">
        <v>915</v>
      </c>
      <c r="F180" s="2" t="s">
        <v>91</v>
      </c>
      <c r="G180" s="20">
        <f>SUM(C219:C222)</f>
        <v>7614</v>
      </c>
      <c r="H180" s="20">
        <f>SUM(D219:D222)</f>
        <v>3272</v>
      </c>
      <c r="I180" s="6">
        <f t="shared" si="36"/>
        <v>1563</v>
      </c>
      <c r="J180" s="6">
        <f t="shared" si="37"/>
        <v>49321</v>
      </c>
      <c r="K180" s="6">
        <f t="shared" si="38"/>
        <v>6051</v>
      </c>
      <c r="L180" s="21">
        <f t="shared" si="39"/>
        <v>49321</v>
      </c>
    </row>
    <row r="181" spans="2:14">
      <c r="B181" s="31" t="s">
        <v>58</v>
      </c>
      <c r="C181" s="30">
        <v>883</v>
      </c>
      <c r="D181" s="31">
        <v>465</v>
      </c>
      <c r="F181" s="2" t="s">
        <v>90</v>
      </c>
      <c r="G181" s="20">
        <f>SUM(C220:C223)</f>
        <v>4435</v>
      </c>
      <c r="H181" s="20">
        <f>SUM(D220:D223)</f>
        <v>2356</v>
      </c>
      <c r="I181" s="6">
        <f t="shared" si="36"/>
        <v>819</v>
      </c>
      <c r="J181" s="6">
        <f t="shared" si="37"/>
        <v>132559</v>
      </c>
      <c r="K181" s="6">
        <f t="shared" si="38"/>
        <v>3616</v>
      </c>
      <c r="L181" s="21">
        <f t="shared" si="39"/>
        <v>132559</v>
      </c>
    </row>
    <row r="182" spans="2:14">
      <c r="B182" s="31" t="s">
        <v>59</v>
      </c>
      <c r="C182" s="30">
        <v>1002</v>
      </c>
      <c r="D182" s="31">
        <v>577</v>
      </c>
    </row>
    <row r="183" spans="2:14">
      <c r="B183" s="31" t="s">
        <v>60</v>
      </c>
      <c r="C183" s="30">
        <v>877</v>
      </c>
      <c r="D183" s="31">
        <v>471</v>
      </c>
    </row>
    <row r="184" spans="2:14">
      <c r="B184" s="31" t="s">
        <v>61</v>
      </c>
      <c r="C184" s="30">
        <v>1283</v>
      </c>
      <c r="D184" s="31">
        <v>730</v>
      </c>
      <c r="K184">
        <f>SUM(K180:K181)</f>
        <v>9667</v>
      </c>
    </row>
    <row r="185" spans="2:14" ht="15.75" thickBot="1">
      <c r="B185" s="31" t="s">
        <v>62</v>
      </c>
      <c r="C185" s="30">
        <v>1441</v>
      </c>
      <c r="D185" s="31">
        <v>666</v>
      </c>
    </row>
    <row r="186" spans="2:14">
      <c r="B186" s="31" t="s">
        <v>63</v>
      </c>
      <c r="C186" s="30">
        <v>6190</v>
      </c>
      <c r="D186" s="31">
        <v>1850</v>
      </c>
      <c r="J186" s="22" t="s">
        <v>42</v>
      </c>
      <c r="K186" s="22" t="s">
        <v>41</v>
      </c>
      <c r="L186" s="23" t="s">
        <v>40</v>
      </c>
    </row>
    <row r="187" spans="2:14">
      <c r="B187" s="31" t="s">
        <v>64</v>
      </c>
      <c r="C187" s="31">
        <v>0</v>
      </c>
      <c r="D187" s="31">
        <v>237</v>
      </c>
      <c r="I187" s="2" t="s">
        <v>0</v>
      </c>
      <c r="J187" s="21">
        <f>I174</f>
        <v>6164</v>
      </c>
      <c r="K187" s="21">
        <f>K174</f>
        <v>161</v>
      </c>
      <c r="L187" s="21">
        <f>L174</f>
        <v>2231</v>
      </c>
    </row>
    <row r="188" spans="2:14">
      <c r="B188" s="31" t="s">
        <v>3</v>
      </c>
      <c r="C188" s="30">
        <v>16209</v>
      </c>
      <c r="D188" s="30">
        <v>2834</v>
      </c>
      <c r="I188" s="2" t="s">
        <v>1</v>
      </c>
      <c r="J188" s="21">
        <f t="shared" ref="J188:J192" si="40">I175</f>
        <v>4808</v>
      </c>
      <c r="K188" s="21">
        <f t="shared" ref="K188:L188" si="41">K175</f>
        <v>829</v>
      </c>
      <c r="L188" s="21">
        <f t="shared" si="41"/>
        <v>822</v>
      </c>
    </row>
    <row r="189" spans="2:14">
      <c r="B189" s="31" t="s">
        <v>57</v>
      </c>
      <c r="C189" s="30">
        <v>2272</v>
      </c>
      <c r="D189" s="31">
        <v>862</v>
      </c>
      <c r="I189" s="2" t="s">
        <v>2</v>
      </c>
      <c r="J189" s="21">
        <f t="shared" si="40"/>
        <v>6190</v>
      </c>
      <c r="K189" s="21">
        <f t="shared" ref="K189:L189" si="42">K176</f>
        <v>3601</v>
      </c>
      <c r="L189" s="21">
        <f t="shared" si="42"/>
        <v>3404</v>
      </c>
    </row>
    <row r="190" spans="2:14">
      <c r="B190" s="31" t="s">
        <v>58</v>
      </c>
      <c r="C190" s="30">
        <v>2196</v>
      </c>
      <c r="D190" s="31">
        <v>1185</v>
      </c>
      <c r="I190" s="2" t="s">
        <v>3</v>
      </c>
      <c r="J190" s="21">
        <f t="shared" si="40"/>
        <v>5470</v>
      </c>
      <c r="K190" s="21">
        <f t="shared" ref="K190:L190" si="43">K177</f>
        <v>4270</v>
      </c>
      <c r="L190" s="21">
        <f t="shared" si="43"/>
        <v>6469</v>
      </c>
    </row>
    <row r="191" spans="2:14">
      <c r="B191" s="31" t="s">
        <v>59</v>
      </c>
      <c r="C191" s="30">
        <v>2001</v>
      </c>
      <c r="D191" s="31">
        <v>1212</v>
      </c>
      <c r="I191" s="2" t="s">
        <v>4</v>
      </c>
      <c r="J191" s="21">
        <f t="shared" si="40"/>
        <v>4453</v>
      </c>
      <c r="K191" s="21">
        <f t="shared" ref="K191:L191" si="44">K178</f>
        <v>11392</v>
      </c>
      <c r="L191" s="21">
        <f t="shared" si="44"/>
        <v>21260</v>
      </c>
    </row>
    <row r="192" spans="2:14">
      <c r="B192" s="31" t="s">
        <v>60</v>
      </c>
      <c r="C192" s="30">
        <v>689</v>
      </c>
      <c r="D192" s="31">
        <v>361</v>
      </c>
      <c r="I192" s="2" t="s">
        <v>5</v>
      </c>
      <c r="J192" s="21">
        <f t="shared" si="40"/>
        <v>1992</v>
      </c>
      <c r="K192" s="21">
        <f t="shared" ref="K192:L192" si="45">K179</f>
        <v>5925</v>
      </c>
      <c r="L192" s="21">
        <f t="shared" si="45"/>
        <v>25691</v>
      </c>
    </row>
    <row r="193" spans="2:12">
      <c r="B193" s="31" t="s">
        <v>61</v>
      </c>
      <c r="C193" s="30">
        <v>1332</v>
      </c>
      <c r="D193" s="31">
        <v>676</v>
      </c>
      <c r="I193" s="2" t="s">
        <v>6</v>
      </c>
      <c r="J193" s="21">
        <f>SUM(I180:I181)</f>
        <v>2382</v>
      </c>
      <c r="K193" s="21">
        <f>SUM(K180:K181)</f>
        <v>9667</v>
      </c>
      <c r="L193" s="21">
        <f>SUM(L180:L181)</f>
        <v>181880</v>
      </c>
    </row>
    <row r="194" spans="2:12">
      <c r="B194" s="31" t="s">
        <v>62</v>
      </c>
      <c r="C194" s="30">
        <v>2249</v>
      </c>
      <c r="D194" s="31">
        <v>1054</v>
      </c>
    </row>
    <row r="195" spans="2:12">
      <c r="B195" s="31" t="s">
        <v>63</v>
      </c>
      <c r="C195" s="30">
        <v>5470</v>
      </c>
      <c r="D195" s="31">
        <v>1653</v>
      </c>
    </row>
    <row r="196" spans="2:12">
      <c r="B196" s="31" t="s">
        <v>64</v>
      </c>
      <c r="C196" s="31">
        <v>0</v>
      </c>
      <c r="D196" s="31">
        <v>237</v>
      </c>
    </row>
    <row r="197" spans="2:12">
      <c r="B197" s="31" t="s">
        <v>4</v>
      </c>
      <c r="C197" s="30">
        <v>37105</v>
      </c>
      <c r="D197" s="30">
        <v>4259</v>
      </c>
    </row>
    <row r="198" spans="2:12">
      <c r="B198" s="31" t="s">
        <v>57</v>
      </c>
      <c r="C198" s="30">
        <v>11836</v>
      </c>
      <c r="D198" s="31">
        <v>2313</v>
      </c>
    </row>
    <row r="199" spans="2:12">
      <c r="B199" s="31" t="s">
        <v>58</v>
      </c>
      <c r="C199" s="30">
        <v>6321</v>
      </c>
      <c r="D199" s="31">
        <v>2180</v>
      </c>
    </row>
    <row r="200" spans="2:12">
      <c r="B200" s="31" t="s">
        <v>59</v>
      </c>
      <c r="C200" s="30">
        <v>3103</v>
      </c>
      <c r="D200" s="31">
        <v>1111</v>
      </c>
    </row>
    <row r="201" spans="2:12">
      <c r="B201" s="31" t="s">
        <v>60</v>
      </c>
      <c r="C201" s="30">
        <v>3893</v>
      </c>
      <c r="D201" s="31">
        <v>1611</v>
      </c>
    </row>
    <row r="202" spans="2:12">
      <c r="B202" s="31" t="s">
        <v>61</v>
      </c>
      <c r="C202" s="30">
        <v>3035</v>
      </c>
      <c r="D202" s="31">
        <v>976</v>
      </c>
    </row>
    <row r="203" spans="2:12">
      <c r="B203" s="31" t="s">
        <v>62</v>
      </c>
      <c r="C203" s="30">
        <v>4464</v>
      </c>
      <c r="D203" s="31">
        <v>1315</v>
      </c>
    </row>
    <row r="204" spans="2:12">
      <c r="B204" s="31" t="s">
        <v>63</v>
      </c>
      <c r="C204" s="31">
        <v>4453</v>
      </c>
      <c r="D204" s="31">
        <v>1419</v>
      </c>
    </row>
    <row r="205" spans="2:12">
      <c r="B205" s="31" t="s">
        <v>64</v>
      </c>
      <c r="C205" s="31">
        <v>0</v>
      </c>
      <c r="D205" s="31">
        <v>237</v>
      </c>
    </row>
    <row r="206" spans="2:12">
      <c r="B206" s="31" t="s">
        <v>5</v>
      </c>
      <c r="C206" s="30">
        <v>33608</v>
      </c>
      <c r="D206" s="30">
        <v>3161</v>
      </c>
    </row>
    <row r="207" spans="2:12">
      <c r="B207" s="31" t="s">
        <v>57</v>
      </c>
      <c r="C207" s="30">
        <v>12700</v>
      </c>
      <c r="D207" s="31">
        <v>1675</v>
      </c>
    </row>
    <row r="208" spans="2:12">
      <c r="B208" s="31" t="s">
        <v>58</v>
      </c>
      <c r="C208" s="30">
        <v>6768</v>
      </c>
      <c r="D208" s="31">
        <v>1493</v>
      </c>
    </row>
    <row r="209" spans="2:4">
      <c r="B209" s="31" t="s">
        <v>59</v>
      </c>
      <c r="C209" s="30">
        <v>6223</v>
      </c>
      <c r="D209" s="31">
        <v>1908</v>
      </c>
    </row>
    <row r="210" spans="2:4">
      <c r="B210" s="31" t="s">
        <v>60</v>
      </c>
      <c r="C210" s="31">
        <v>2802</v>
      </c>
      <c r="D210" s="31">
        <v>1100</v>
      </c>
    </row>
    <row r="211" spans="2:4">
      <c r="B211" s="31" t="s">
        <v>61</v>
      </c>
      <c r="C211" s="31">
        <v>1940</v>
      </c>
      <c r="D211" s="31">
        <v>884</v>
      </c>
    </row>
    <row r="212" spans="2:4">
      <c r="B212" s="31" t="s">
        <v>62</v>
      </c>
      <c r="C212" s="31">
        <v>1183</v>
      </c>
      <c r="D212" s="31">
        <v>479</v>
      </c>
    </row>
    <row r="213" spans="2:4">
      <c r="B213" s="31" t="s">
        <v>63</v>
      </c>
      <c r="C213" s="31">
        <v>1992</v>
      </c>
      <c r="D213" s="31">
        <v>918</v>
      </c>
    </row>
    <row r="214" spans="2:4">
      <c r="B214" s="31" t="s">
        <v>64</v>
      </c>
      <c r="C214" s="31">
        <v>0</v>
      </c>
      <c r="D214" s="31">
        <v>237</v>
      </c>
    </row>
    <row r="215" spans="2:4">
      <c r="B215" s="31" t="s">
        <v>80</v>
      </c>
      <c r="C215" s="30">
        <v>56935</v>
      </c>
      <c r="D215" s="30">
        <v>4010</v>
      </c>
    </row>
    <row r="216" spans="2:4">
      <c r="B216" s="31" t="s">
        <v>81</v>
      </c>
      <c r="C216" s="30">
        <v>30647</v>
      </c>
      <c r="D216" s="30">
        <v>3706</v>
      </c>
    </row>
    <row r="217" spans="2:4">
      <c r="B217" s="31" t="s">
        <v>82</v>
      </c>
      <c r="C217" s="30">
        <v>11241</v>
      </c>
      <c r="D217" s="31">
        <v>1881</v>
      </c>
    </row>
    <row r="218" spans="2:4">
      <c r="B218" s="31" t="s">
        <v>83</v>
      </c>
      <c r="C218" s="31">
        <v>7433</v>
      </c>
      <c r="D218" s="31">
        <v>1637</v>
      </c>
    </row>
    <row r="219" spans="2:4">
      <c r="B219" s="31" t="s">
        <v>84</v>
      </c>
      <c r="C219" s="31">
        <v>3179</v>
      </c>
      <c r="D219" s="31">
        <v>1153</v>
      </c>
    </row>
    <row r="220" spans="2:4">
      <c r="B220" s="31" t="s">
        <v>85</v>
      </c>
      <c r="C220" s="31">
        <v>1284</v>
      </c>
      <c r="D220" s="31">
        <v>548</v>
      </c>
    </row>
    <row r="221" spans="2:4">
      <c r="B221" s="31" t="s">
        <v>86</v>
      </c>
      <c r="C221" s="31">
        <v>1588</v>
      </c>
      <c r="D221" s="31">
        <v>698</v>
      </c>
    </row>
    <row r="222" spans="2:4">
      <c r="B222" s="31" t="s">
        <v>87</v>
      </c>
      <c r="C222" s="31">
        <v>1563</v>
      </c>
      <c r="D222" s="31">
        <v>873</v>
      </c>
    </row>
    <row r="223" spans="2:4">
      <c r="B223" s="31" t="s">
        <v>88</v>
      </c>
      <c r="C223" s="31">
        <v>0</v>
      </c>
      <c r="D223" s="31">
        <v>237</v>
      </c>
    </row>
    <row r="224" spans="2:4">
      <c r="B224" s="31" t="s">
        <v>89</v>
      </c>
      <c r="C224" s="30">
        <v>136994</v>
      </c>
      <c r="D224" s="30">
        <v>6184</v>
      </c>
    </row>
    <row r="225" spans="1:4">
      <c r="B225" s="31" t="s">
        <v>81</v>
      </c>
      <c r="C225" s="30">
        <v>109508</v>
      </c>
      <c r="D225" s="30">
        <v>5688</v>
      </c>
    </row>
    <row r="226" spans="1:4">
      <c r="B226" s="31" t="s">
        <v>82</v>
      </c>
      <c r="C226" s="30">
        <v>13697</v>
      </c>
      <c r="D226" s="31">
        <v>2208</v>
      </c>
    </row>
    <row r="227" spans="1:4">
      <c r="B227" s="31" t="s">
        <v>83</v>
      </c>
      <c r="C227" s="31">
        <v>8030</v>
      </c>
      <c r="D227" s="31">
        <v>1841</v>
      </c>
    </row>
    <row r="228" spans="1:4">
      <c r="B228" s="31" t="s">
        <v>84</v>
      </c>
      <c r="C228" s="31">
        <v>2983</v>
      </c>
      <c r="D228" s="31">
        <v>911</v>
      </c>
    </row>
    <row r="229" spans="1:4">
      <c r="B229" s="31" t="s">
        <v>85</v>
      </c>
      <c r="C229" s="31">
        <v>1152</v>
      </c>
      <c r="D229" s="31">
        <v>643</v>
      </c>
    </row>
    <row r="230" spans="1:4">
      <c r="B230" s="31" t="s">
        <v>86</v>
      </c>
      <c r="C230" s="31">
        <v>805</v>
      </c>
      <c r="D230" s="31">
        <v>457</v>
      </c>
    </row>
    <row r="231" spans="1:4">
      <c r="B231" s="31" t="s">
        <v>87</v>
      </c>
      <c r="C231" s="31">
        <v>819</v>
      </c>
      <c r="D231" s="31">
        <v>766</v>
      </c>
    </row>
    <row r="232" spans="1:4">
      <c r="B232" s="31" t="s">
        <v>88</v>
      </c>
      <c r="C232" s="31">
        <v>0</v>
      </c>
      <c r="D232" s="31">
        <v>237</v>
      </c>
    </row>
    <row r="233" spans="1:4">
      <c r="B233" s="31" t="s">
        <v>87</v>
      </c>
      <c r="C233" s="31">
        <v>283</v>
      </c>
      <c r="D233" s="31">
        <v>143</v>
      </c>
    </row>
    <row r="234" spans="1:4">
      <c r="B234" s="31" t="s">
        <v>88</v>
      </c>
      <c r="C234" s="31">
        <v>0</v>
      </c>
      <c r="D234" s="31">
        <v>33</v>
      </c>
    </row>
    <row r="236" spans="1:4">
      <c r="A236" s="9">
        <v>2019</v>
      </c>
    </row>
    <row r="237" spans="1:4">
      <c r="B237" s="33" t="s">
        <v>53</v>
      </c>
      <c r="C237" s="31" t="s">
        <v>54</v>
      </c>
      <c r="D237" s="31"/>
    </row>
    <row r="238" spans="1:4">
      <c r="B238" s="34"/>
      <c r="C238" s="35" t="s">
        <v>55</v>
      </c>
      <c r="D238" s="31" t="s">
        <v>22</v>
      </c>
    </row>
    <row r="239" spans="1:4">
      <c r="B239" s="31" t="s">
        <v>56</v>
      </c>
      <c r="C239" s="30">
        <v>247351</v>
      </c>
      <c r="D239" s="30">
        <v>2181</v>
      </c>
    </row>
    <row r="240" spans="1:4">
      <c r="B240" s="31" t="s">
        <v>0</v>
      </c>
      <c r="C240" s="30">
        <v>5856</v>
      </c>
      <c r="D240" s="31">
        <v>596</v>
      </c>
    </row>
    <row r="241" spans="2:17">
      <c r="B241" s="31" t="s">
        <v>57</v>
      </c>
      <c r="C241" s="31">
        <v>42</v>
      </c>
      <c r="D241" s="31">
        <v>40</v>
      </c>
      <c r="G241" s="3" t="s">
        <v>7</v>
      </c>
      <c r="H241" s="3" t="s">
        <v>11</v>
      </c>
      <c r="I241" s="3" t="s">
        <v>52</v>
      </c>
      <c r="J241" s="3" t="s">
        <v>11</v>
      </c>
      <c r="K241" s="3" t="s">
        <v>73</v>
      </c>
      <c r="L241" s="3" t="s">
        <v>39</v>
      </c>
      <c r="M241" s="3" t="s">
        <v>15</v>
      </c>
      <c r="N241" s="3" t="s">
        <v>74</v>
      </c>
    </row>
    <row r="242" spans="2:17">
      <c r="B242" s="31" t="s">
        <v>58</v>
      </c>
      <c r="C242" s="31">
        <v>24</v>
      </c>
      <c r="D242" s="31">
        <v>29</v>
      </c>
      <c r="F242" s="2" t="s">
        <v>0</v>
      </c>
      <c r="G242" s="20">
        <f>C240</f>
        <v>5856</v>
      </c>
      <c r="H242" s="20">
        <f>D240</f>
        <v>596</v>
      </c>
      <c r="I242" s="6">
        <f t="shared" ref="I242:I249" si="46">G253</f>
        <v>3745</v>
      </c>
      <c r="J242" s="6">
        <f t="shared" ref="J242:J249" si="47">H253</f>
        <v>549</v>
      </c>
      <c r="K242" s="6">
        <f>C247</f>
        <v>3611</v>
      </c>
      <c r="L242" s="21">
        <f>G242-I242</f>
        <v>2111</v>
      </c>
      <c r="M242" s="46">
        <f>I242/G242</f>
        <v>0.63951502732240439</v>
      </c>
      <c r="N242" s="46">
        <f>K242/G242</f>
        <v>0.6166325136612022</v>
      </c>
      <c r="O242" s="26"/>
      <c r="P242" s="26"/>
      <c r="Q242" s="26"/>
    </row>
    <row r="243" spans="2:17">
      <c r="B243" s="31" t="s">
        <v>59</v>
      </c>
      <c r="C243" s="31">
        <v>16</v>
      </c>
      <c r="D243" s="31">
        <v>26</v>
      </c>
      <c r="F243" s="2" t="s">
        <v>1</v>
      </c>
      <c r="G243" s="20">
        <f>C249</f>
        <v>6939</v>
      </c>
      <c r="H243" s="20">
        <f>D249</f>
        <v>578</v>
      </c>
      <c r="I243" s="6">
        <f t="shared" si="46"/>
        <v>5914</v>
      </c>
      <c r="J243" s="6">
        <f t="shared" si="47"/>
        <v>876</v>
      </c>
      <c r="K243" s="6">
        <f>C256</f>
        <v>4681</v>
      </c>
      <c r="L243" s="21">
        <f t="shared" ref="L243:L249" si="48">G243-I243</f>
        <v>1025</v>
      </c>
      <c r="M243" s="46">
        <f t="shared" ref="M243:M249" si="49">I243/G243</f>
        <v>0.85228419080559159</v>
      </c>
      <c r="N243" s="46">
        <f t="shared" ref="N243:N249" si="50">K243/G243</f>
        <v>0.67459288081856172</v>
      </c>
      <c r="O243" s="26"/>
      <c r="P243" s="26"/>
    </row>
    <row r="244" spans="2:17">
      <c r="B244" s="31" t="s">
        <v>60</v>
      </c>
      <c r="C244" s="31">
        <v>32</v>
      </c>
      <c r="D244" s="31">
        <v>34</v>
      </c>
      <c r="F244" s="2" t="s">
        <v>2</v>
      </c>
      <c r="G244" s="20">
        <f>C258</f>
        <v>16069</v>
      </c>
      <c r="H244" s="20">
        <f>D258</f>
        <v>822</v>
      </c>
      <c r="I244" s="6">
        <f t="shared" si="46"/>
        <v>11378</v>
      </c>
      <c r="J244" s="6">
        <f t="shared" si="47"/>
        <v>1424</v>
      </c>
      <c r="K244" s="6">
        <f>C265</f>
        <v>6847</v>
      </c>
      <c r="L244" s="21">
        <f t="shared" si="48"/>
        <v>4691</v>
      </c>
      <c r="M244" s="46">
        <f t="shared" si="49"/>
        <v>0.70807144190677707</v>
      </c>
      <c r="N244" s="46">
        <f t="shared" si="50"/>
        <v>0.4260999439915365</v>
      </c>
      <c r="O244" s="26"/>
      <c r="P244" s="26"/>
    </row>
    <row r="245" spans="2:17">
      <c r="B245" s="31" t="s">
        <v>61</v>
      </c>
      <c r="C245" s="31">
        <v>66</v>
      </c>
      <c r="D245" s="31">
        <v>80</v>
      </c>
      <c r="F245" s="2" t="s">
        <v>3</v>
      </c>
      <c r="G245" s="20">
        <f>C267</f>
        <v>18381</v>
      </c>
      <c r="H245" s="20">
        <f>D267</f>
        <v>963</v>
      </c>
      <c r="I245" s="6">
        <f t="shared" si="46"/>
        <v>9781</v>
      </c>
      <c r="J245" s="6">
        <f t="shared" si="47"/>
        <v>1461</v>
      </c>
      <c r="K245" s="6">
        <f>C274</f>
        <v>3151</v>
      </c>
      <c r="L245" s="21">
        <f t="shared" si="48"/>
        <v>8600</v>
      </c>
      <c r="M245" s="46">
        <f t="shared" si="49"/>
        <v>0.53212556444154291</v>
      </c>
      <c r="N245" s="46">
        <f t="shared" si="50"/>
        <v>0.17142701702845328</v>
      </c>
      <c r="O245" s="26"/>
      <c r="P245" s="26"/>
      <c r="Q245" s="26"/>
    </row>
    <row r="246" spans="2:17">
      <c r="B246" s="31" t="s">
        <v>62</v>
      </c>
      <c r="C246" s="31">
        <v>36</v>
      </c>
      <c r="D246" s="31">
        <v>39</v>
      </c>
      <c r="F246" s="2" t="s">
        <v>4</v>
      </c>
      <c r="G246" s="20">
        <f>C276</f>
        <v>33699</v>
      </c>
      <c r="H246" s="20">
        <f>D276</f>
        <v>1313</v>
      </c>
      <c r="I246" s="6">
        <f t="shared" si="46"/>
        <v>12271</v>
      </c>
      <c r="J246" s="6">
        <f t="shared" si="47"/>
        <v>1567</v>
      </c>
      <c r="K246" s="6">
        <f>C283</f>
        <v>2316</v>
      </c>
      <c r="L246" s="21">
        <f t="shared" si="48"/>
        <v>21428</v>
      </c>
      <c r="M246" s="46">
        <f t="shared" si="49"/>
        <v>0.36413543428588385</v>
      </c>
      <c r="N246" s="46">
        <f t="shared" si="50"/>
        <v>6.8726074957713879E-2</v>
      </c>
      <c r="O246" s="26"/>
      <c r="P246" s="26"/>
      <c r="Q246" s="26"/>
    </row>
    <row r="247" spans="2:17">
      <c r="B247" s="31" t="s">
        <v>63</v>
      </c>
      <c r="C247" s="30">
        <v>3611</v>
      </c>
      <c r="D247" s="31">
        <v>396</v>
      </c>
      <c r="F247" s="2" t="s">
        <v>5</v>
      </c>
      <c r="G247" s="20">
        <f>C285</f>
        <v>31911</v>
      </c>
      <c r="H247" s="20">
        <f>D285</f>
        <v>1191</v>
      </c>
      <c r="I247" s="6">
        <f t="shared" si="46"/>
        <v>5648</v>
      </c>
      <c r="J247" s="6">
        <f t="shared" si="47"/>
        <v>1075</v>
      </c>
      <c r="K247" s="7">
        <f>C292</f>
        <v>782</v>
      </c>
      <c r="L247" s="21">
        <f t="shared" si="48"/>
        <v>26263</v>
      </c>
      <c r="M247" s="46">
        <f t="shared" si="49"/>
        <v>0.1769922597223528</v>
      </c>
      <c r="N247" s="46">
        <f t="shared" si="50"/>
        <v>2.4505656356742189E-2</v>
      </c>
      <c r="O247" s="26"/>
      <c r="P247" s="26"/>
      <c r="Q247" s="26"/>
    </row>
    <row r="248" spans="2:17">
      <c r="B248" s="31" t="s">
        <v>64</v>
      </c>
      <c r="C248" s="30">
        <v>2029</v>
      </c>
      <c r="D248" s="31">
        <v>463</v>
      </c>
      <c r="F248" s="2" t="s">
        <v>91</v>
      </c>
      <c r="G248" s="20">
        <f>C294</f>
        <v>52962</v>
      </c>
      <c r="H248" s="20">
        <f>D294</f>
        <v>1880</v>
      </c>
      <c r="I248" s="6">
        <f t="shared" si="46"/>
        <v>5667</v>
      </c>
      <c r="J248" s="6">
        <f t="shared" si="47"/>
        <v>1120</v>
      </c>
      <c r="K248" s="7">
        <f>C301</f>
        <v>668</v>
      </c>
      <c r="L248" s="21">
        <f t="shared" si="48"/>
        <v>47295</v>
      </c>
      <c r="M248" s="46">
        <f t="shared" si="49"/>
        <v>0.1070012461765039</v>
      </c>
      <c r="N248" s="46">
        <f t="shared" si="50"/>
        <v>1.2612816736528077E-2</v>
      </c>
      <c r="O248" s="26"/>
      <c r="P248" s="26"/>
      <c r="Q248" s="26"/>
    </row>
    <row r="249" spans="2:17">
      <c r="B249" s="31" t="s">
        <v>1</v>
      </c>
      <c r="C249" s="30">
        <v>6939</v>
      </c>
      <c r="D249" s="30">
        <v>578</v>
      </c>
      <c r="F249" s="2" t="s">
        <v>90</v>
      </c>
      <c r="G249" s="20">
        <f>C303</f>
        <v>81534</v>
      </c>
      <c r="H249" s="20">
        <f>D303</f>
        <v>1696</v>
      </c>
      <c r="I249" s="6">
        <f t="shared" si="46"/>
        <v>3113</v>
      </c>
      <c r="J249" s="6">
        <f t="shared" si="47"/>
        <v>786</v>
      </c>
      <c r="K249" s="7">
        <f>C310</f>
        <v>268</v>
      </c>
      <c r="L249" s="21">
        <f t="shared" si="48"/>
        <v>78421</v>
      </c>
      <c r="M249" s="46">
        <f t="shared" si="49"/>
        <v>3.8180391002526556E-2</v>
      </c>
      <c r="N249" s="46">
        <f t="shared" si="50"/>
        <v>3.2869723060318396E-3</v>
      </c>
    </row>
    <row r="250" spans="2:17">
      <c r="B250" s="31" t="s">
        <v>57</v>
      </c>
      <c r="C250" s="31">
        <v>300</v>
      </c>
      <c r="D250" s="31">
        <v>115</v>
      </c>
      <c r="F250" s="39" t="s">
        <v>66</v>
      </c>
      <c r="G250" s="26">
        <f>SUM(G242:G244)</f>
        <v>28864</v>
      </c>
      <c r="H250" s="26"/>
    </row>
    <row r="251" spans="2:17">
      <c r="B251" s="31" t="s">
        <v>58</v>
      </c>
      <c r="C251" s="31">
        <v>288</v>
      </c>
      <c r="D251" s="31">
        <v>94</v>
      </c>
    </row>
    <row r="252" spans="2:17">
      <c r="B252" s="31" t="s">
        <v>59</v>
      </c>
      <c r="C252" s="31">
        <v>437</v>
      </c>
      <c r="D252" s="31">
        <v>106</v>
      </c>
      <c r="G252" s="3" t="s">
        <v>65</v>
      </c>
      <c r="H252" s="3" t="s">
        <v>11</v>
      </c>
      <c r="I252" s="3" t="s">
        <v>73</v>
      </c>
      <c r="J252" s="3" t="s">
        <v>11</v>
      </c>
      <c r="K252" s="3" t="s">
        <v>10</v>
      </c>
      <c r="L252" s="3" t="s">
        <v>39</v>
      </c>
      <c r="N252" t="s">
        <v>75</v>
      </c>
    </row>
    <row r="253" spans="2:17">
      <c r="B253" s="31" t="s">
        <v>60</v>
      </c>
      <c r="C253" s="31">
        <v>283</v>
      </c>
      <c r="D253" s="31">
        <v>113</v>
      </c>
      <c r="F253" s="2" t="s">
        <v>0</v>
      </c>
      <c r="G253" s="20">
        <f>SUM(C244:C247)</f>
        <v>3745</v>
      </c>
      <c r="H253" s="20">
        <f>SUM(D244:D247)</f>
        <v>549</v>
      </c>
      <c r="I253" s="6">
        <f t="shared" ref="I253:I258" si="51">K242</f>
        <v>3611</v>
      </c>
      <c r="J253" s="6">
        <f t="shared" ref="J253:J258" si="52">L242</f>
        <v>2111</v>
      </c>
      <c r="K253" s="6">
        <f t="shared" ref="K253:K258" si="53">I242-K242</f>
        <v>134</v>
      </c>
      <c r="L253" s="21">
        <f t="shared" ref="L253:L260" si="54">G242-G253</f>
        <v>2111</v>
      </c>
      <c r="N253" s="44">
        <f>(SUM(I242:I244)/SUM(G242:G244))</f>
        <v>0.72883176274944572</v>
      </c>
    </row>
    <row r="254" spans="2:17">
      <c r="B254" s="31" t="s">
        <v>61</v>
      </c>
      <c r="C254" s="31">
        <v>342</v>
      </c>
      <c r="D254" s="31">
        <v>125</v>
      </c>
      <c r="F254" s="2" t="s">
        <v>1</v>
      </c>
      <c r="G254" s="20">
        <f>SUM(C253:C256)</f>
        <v>5914</v>
      </c>
      <c r="H254" s="20">
        <f>SUM(D253:D256)</f>
        <v>876</v>
      </c>
      <c r="I254" s="6">
        <f t="shared" si="51"/>
        <v>4681</v>
      </c>
      <c r="J254" s="6">
        <f t="shared" si="52"/>
        <v>1025</v>
      </c>
      <c r="K254" s="6">
        <f t="shared" si="53"/>
        <v>1233</v>
      </c>
      <c r="L254" s="21">
        <f t="shared" si="54"/>
        <v>1025</v>
      </c>
    </row>
    <row r="255" spans="2:17">
      <c r="B255" s="31" t="s">
        <v>62</v>
      </c>
      <c r="C255" s="30">
        <v>608</v>
      </c>
      <c r="D255" s="31">
        <v>186</v>
      </c>
      <c r="F255" s="2" t="s">
        <v>2</v>
      </c>
      <c r="G255" s="20">
        <f>SUM(C262:C265)</f>
        <v>11378</v>
      </c>
      <c r="H255" s="20">
        <f>SUM(D262:D265)</f>
        <v>1424</v>
      </c>
      <c r="I255" s="6">
        <f t="shared" si="51"/>
        <v>6847</v>
      </c>
      <c r="J255" s="6">
        <f t="shared" si="52"/>
        <v>4691</v>
      </c>
      <c r="K255" s="6">
        <f t="shared" si="53"/>
        <v>4531</v>
      </c>
      <c r="L255" s="21">
        <f t="shared" si="54"/>
        <v>4691</v>
      </c>
      <c r="N255" t="s">
        <v>76</v>
      </c>
    </row>
    <row r="256" spans="2:17">
      <c r="B256" s="31" t="s">
        <v>63</v>
      </c>
      <c r="C256" s="30">
        <v>4681</v>
      </c>
      <c r="D256" s="31">
        <v>452</v>
      </c>
      <c r="F256" s="2" t="s">
        <v>3</v>
      </c>
      <c r="G256" s="20">
        <f>SUM(C271:C274)</f>
        <v>9781</v>
      </c>
      <c r="H256" s="20">
        <f>SUM(D271:D274)</f>
        <v>1461</v>
      </c>
      <c r="I256" s="6">
        <f t="shared" si="51"/>
        <v>3151</v>
      </c>
      <c r="J256" s="6">
        <f t="shared" si="52"/>
        <v>8600</v>
      </c>
      <c r="K256" s="6">
        <f t="shared" si="53"/>
        <v>6630</v>
      </c>
      <c r="L256" s="21">
        <f t="shared" si="54"/>
        <v>8600</v>
      </c>
      <c r="N256" s="44">
        <f>(SUM(K242:K244)/SUM(G242:G244))</f>
        <v>0.52449417960088696</v>
      </c>
    </row>
    <row r="257" spans="2:12">
      <c r="B257" s="31" t="s">
        <v>64</v>
      </c>
      <c r="C257" s="31">
        <v>0</v>
      </c>
      <c r="D257" s="31">
        <v>32</v>
      </c>
      <c r="F257" s="2" t="s">
        <v>4</v>
      </c>
      <c r="G257" s="20">
        <f>SUM(C280:C283)</f>
        <v>12271</v>
      </c>
      <c r="H257" s="20">
        <f>SUM(D280:D283)</f>
        <v>1567</v>
      </c>
      <c r="I257" s="6">
        <f t="shared" si="51"/>
        <v>2316</v>
      </c>
      <c r="J257" s="6">
        <f t="shared" si="52"/>
        <v>21428</v>
      </c>
      <c r="K257" s="6">
        <f t="shared" si="53"/>
        <v>9955</v>
      </c>
      <c r="L257" s="21">
        <f t="shared" si="54"/>
        <v>21428</v>
      </c>
    </row>
    <row r="258" spans="2:12">
      <c r="B258" s="31" t="s">
        <v>2</v>
      </c>
      <c r="C258" s="30">
        <v>16069</v>
      </c>
      <c r="D258" s="30">
        <v>822</v>
      </c>
      <c r="F258" s="2" t="s">
        <v>5</v>
      </c>
      <c r="G258" s="20">
        <f>SUM(C289:C292)</f>
        <v>5648</v>
      </c>
      <c r="H258" s="20">
        <f>SUM(D289:D292)</f>
        <v>1075</v>
      </c>
      <c r="I258" s="6">
        <f t="shared" si="51"/>
        <v>782</v>
      </c>
      <c r="J258" s="6">
        <f t="shared" si="52"/>
        <v>26263</v>
      </c>
      <c r="K258" s="6">
        <f t="shared" si="53"/>
        <v>4866</v>
      </c>
      <c r="L258" s="21">
        <f t="shared" si="54"/>
        <v>26263</v>
      </c>
    </row>
    <row r="259" spans="2:12">
      <c r="B259" s="31" t="s">
        <v>57</v>
      </c>
      <c r="C259" s="31">
        <v>2140</v>
      </c>
      <c r="D259" s="31">
        <v>380</v>
      </c>
      <c r="F259" s="2" t="s">
        <v>91</v>
      </c>
      <c r="G259" s="20">
        <f>SUM(C298:C301)</f>
        <v>5667</v>
      </c>
      <c r="H259" s="20">
        <f>SUM(D298:D301)</f>
        <v>1120</v>
      </c>
      <c r="I259" s="6">
        <f>K249</f>
        <v>268</v>
      </c>
      <c r="J259" s="6">
        <f>L249</f>
        <v>78421</v>
      </c>
      <c r="K259" s="6">
        <f>I249-K249</f>
        <v>2845</v>
      </c>
      <c r="L259" s="21">
        <f t="shared" si="54"/>
        <v>47295</v>
      </c>
    </row>
    <row r="260" spans="2:12">
      <c r="B260" s="31" t="s">
        <v>58</v>
      </c>
      <c r="C260" s="30">
        <v>1328</v>
      </c>
      <c r="D260" s="31">
        <v>242</v>
      </c>
      <c r="F260" s="2" t="s">
        <v>90</v>
      </c>
      <c r="G260" s="20">
        <f>SUM(C299:C302)</f>
        <v>3113</v>
      </c>
      <c r="H260" s="20">
        <f>SUM(D299:D302)</f>
        <v>786</v>
      </c>
      <c r="I260" s="6">
        <f>K250</f>
        <v>0</v>
      </c>
      <c r="J260" s="6">
        <f>L250</f>
        <v>0</v>
      </c>
      <c r="K260" s="6">
        <f>I250-K250</f>
        <v>0</v>
      </c>
      <c r="L260" s="21">
        <f t="shared" si="54"/>
        <v>78421</v>
      </c>
    </row>
    <row r="261" spans="2:12">
      <c r="B261" s="31" t="s">
        <v>59</v>
      </c>
      <c r="C261" s="30">
        <v>1223</v>
      </c>
      <c r="D261" s="31">
        <v>269</v>
      </c>
    </row>
    <row r="262" spans="2:12">
      <c r="B262" s="31" t="s">
        <v>60</v>
      </c>
      <c r="C262" s="30">
        <v>1161</v>
      </c>
      <c r="D262" s="31">
        <v>233</v>
      </c>
    </row>
    <row r="263" spans="2:12">
      <c r="B263" s="31" t="s">
        <v>61</v>
      </c>
      <c r="C263" s="30">
        <v>915</v>
      </c>
      <c r="D263" s="31">
        <v>199</v>
      </c>
    </row>
    <row r="264" spans="2:12">
      <c r="B264" s="31" t="s">
        <v>62</v>
      </c>
      <c r="C264" s="30">
        <v>2455</v>
      </c>
      <c r="D264" s="31">
        <v>341</v>
      </c>
    </row>
    <row r="265" spans="2:12">
      <c r="B265" s="31" t="s">
        <v>63</v>
      </c>
      <c r="C265" s="30">
        <v>6847</v>
      </c>
      <c r="D265" s="31">
        <v>651</v>
      </c>
    </row>
    <row r="266" spans="2:12">
      <c r="B266" s="31" t="s">
        <v>64</v>
      </c>
      <c r="C266" s="31">
        <v>0</v>
      </c>
      <c r="D266" s="31">
        <v>32</v>
      </c>
    </row>
    <row r="267" spans="2:12">
      <c r="B267" s="31" t="s">
        <v>3</v>
      </c>
      <c r="C267" s="30">
        <v>18381</v>
      </c>
      <c r="D267" s="30">
        <v>963</v>
      </c>
    </row>
    <row r="268" spans="2:12">
      <c r="B268" s="31" t="s">
        <v>57</v>
      </c>
      <c r="C268" s="30">
        <v>4707</v>
      </c>
      <c r="D268" s="31">
        <v>578</v>
      </c>
    </row>
    <row r="269" spans="2:12">
      <c r="B269" s="31" t="s">
        <v>58</v>
      </c>
      <c r="C269" s="30">
        <v>2021</v>
      </c>
      <c r="D269" s="31">
        <v>349</v>
      </c>
    </row>
    <row r="270" spans="2:12">
      <c r="B270" s="31" t="s">
        <v>59</v>
      </c>
      <c r="C270" s="30">
        <v>1872</v>
      </c>
      <c r="D270" s="31">
        <v>311</v>
      </c>
    </row>
    <row r="271" spans="2:12">
      <c r="B271" s="31" t="s">
        <v>60</v>
      </c>
      <c r="C271" s="30">
        <v>2004</v>
      </c>
      <c r="D271" s="31">
        <v>314</v>
      </c>
    </row>
    <row r="272" spans="2:12">
      <c r="B272" s="31" t="s">
        <v>61</v>
      </c>
      <c r="C272" s="30">
        <v>2024</v>
      </c>
      <c r="D272" s="31">
        <v>384</v>
      </c>
    </row>
    <row r="273" spans="2:4">
      <c r="B273" s="31" t="s">
        <v>62</v>
      </c>
      <c r="C273" s="30">
        <v>2602</v>
      </c>
      <c r="D273" s="31">
        <v>387</v>
      </c>
    </row>
    <row r="274" spans="2:4">
      <c r="B274" s="31" t="s">
        <v>63</v>
      </c>
      <c r="C274" s="30">
        <v>3151</v>
      </c>
      <c r="D274" s="31">
        <v>376</v>
      </c>
    </row>
    <row r="275" spans="2:4">
      <c r="B275" s="31" t="s">
        <v>64</v>
      </c>
      <c r="C275" s="31">
        <v>0</v>
      </c>
      <c r="D275" s="31">
        <v>32</v>
      </c>
    </row>
    <row r="276" spans="2:4">
      <c r="B276" s="31" t="s">
        <v>4</v>
      </c>
      <c r="C276" s="30">
        <v>33699</v>
      </c>
      <c r="D276" s="30">
        <v>1313</v>
      </c>
    </row>
    <row r="277" spans="2:4">
      <c r="B277" s="31" t="s">
        <v>57</v>
      </c>
      <c r="C277" s="30">
        <v>12189</v>
      </c>
      <c r="D277" s="31">
        <v>743</v>
      </c>
    </row>
    <row r="278" spans="2:4">
      <c r="B278" s="31" t="s">
        <v>58</v>
      </c>
      <c r="C278" s="30">
        <v>4474</v>
      </c>
      <c r="D278" s="31">
        <v>507</v>
      </c>
    </row>
    <row r="279" spans="2:4">
      <c r="B279" s="31" t="s">
        <v>59</v>
      </c>
      <c r="C279" s="30">
        <v>4765</v>
      </c>
      <c r="D279" s="31">
        <v>510</v>
      </c>
    </row>
    <row r="280" spans="2:4">
      <c r="B280" s="31" t="s">
        <v>60</v>
      </c>
      <c r="C280" s="30">
        <v>4003</v>
      </c>
      <c r="D280" s="31">
        <v>458</v>
      </c>
    </row>
    <row r="281" spans="2:4">
      <c r="B281" s="31" t="s">
        <v>61</v>
      </c>
      <c r="C281" s="30">
        <v>3176</v>
      </c>
      <c r="D281" s="31">
        <v>390</v>
      </c>
    </row>
    <row r="282" spans="2:4">
      <c r="B282" s="31" t="s">
        <v>62</v>
      </c>
      <c r="C282" s="30">
        <v>2776</v>
      </c>
      <c r="D282" s="31">
        <v>417</v>
      </c>
    </row>
    <row r="283" spans="2:4">
      <c r="B283" s="31" t="s">
        <v>63</v>
      </c>
      <c r="C283" s="31">
        <v>2316</v>
      </c>
      <c r="D283" s="31">
        <v>302</v>
      </c>
    </row>
    <row r="284" spans="2:4">
      <c r="B284" s="31" t="s">
        <v>64</v>
      </c>
      <c r="C284" s="31">
        <v>0</v>
      </c>
      <c r="D284" s="31">
        <v>32</v>
      </c>
    </row>
    <row r="285" spans="2:4">
      <c r="B285" s="31" t="s">
        <v>5</v>
      </c>
      <c r="C285" s="30">
        <v>31911</v>
      </c>
      <c r="D285" s="30">
        <v>1191</v>
      </c>
    </row>
    <row r="286" spans="2:4">
      <c r="B286" s="31" t="s">
        <v>57</v>
      </c>
      <c r="C286" s="30">
        <v>14235</v>
      </c>
      <c r="D286" s="31">
        <v>735</v>
      </c>
    </row>
    <row r="287" spans="2:4">
      <c r="B287" s="31" t="s">
        <v>58</v>
      </c>
      <c r="C287" s="30">
        <v>6745</v>
      </c>
      <c r="D287" s="31">
        <v>571</v>
      </c>
    </row>
    <row r="288" spans="2:4">
      <c r="B288" s="31" t="s">
        <v>59</v>
      </c>
      <c r="C288" s="30">
        <v>5283</v>
      </c>
      <c r="D288" s="31">
        <v>516</v>
      </c>
    </row>
    <row r="289" spans="2:4">
      <c r="B289" s="31" t="s">
        <v>60</v>
      </c>
      <c r="C289" s="31">
        <v>2471</v>
      </c>
      <c r="D289" s="31">
        <v>336</v>
      </c>
    </row>
    <row r="290" spans="2:4">
      <c r="B290" s="31" t="s">
        <v>61</v>
      </c>
      <c r="C290" s="31">
        <v>1241</v>
      </c>
      <c r="D290" s="31">
        <v>279</v>
      </c>
    </row>
    <row r="291" spans="2:4">
      <c r="B291" s="31" t="s">
        <v>62</v>
      </c>
      <c r="C291" s="31">
        <v>1154</v>
      </c>
      <c r="D291" s="31">
        <v>282</v>
      </c>
    </row>
    <row r="292" spans="2:4">
      <c r="B292" s="31" t="s">
        <v>63</v>
      </c>
      <c r="C292" s="31">
        <v>782</v>
      </c>
      <c r="D292" s="31">
        <v>178</v>
      </c>
    </row>
    <row r="293" spans="2:4">
      <c r="B293" s="31" t="s">
        <v>64</v>
      </c>
      <c r="C293" s="31">
        <v>0</v>
      </c>
      <c r="D293" s="31">
        <v>32</v>
      </c>
    </row>
    <row r="294" spans="2:4">
      <c r="B294" s="31" t="s">
        <v>80</v>
      </c>
      <c r="C294" s="30">
        <v>52962</v>
      </c>
      <c r="D294" s="30">
        <v>1880</v>
      </c>
    </row>
    <row r="295" spans="2:4">
      <c r="B295" s="31" t="s">
        <v>81</v>
      </c>
      <c r="C295" s="30">
        <v>32601</v>
      </c>
      <c r="D295" s="30">
        <v>1285</v>
      </c>
    </row>
    <row r="296" spans="2:4">
      <c r="B296" s="31" t="s">
        <v>82</v>
      </c>
      <c r="C296" s="30">
        <v>9190</v>
      </c>
      <c r="D296" s="31">
        <v>804</v>
      </c>
    </row>
    <row r="297" spans="2:4">
      <c r="B297" s="31" t="s">
        <v>83</v>
      </c>
      <c r="C297" s="31">
        <v>5504</v>
      </c>
      <c r="D297" s="31">
        <v>644</v>
      </c>
    </row>
    <row r="298" spans="2:4">
      <c r="B298" s="31" t="s">
        <v>84</v>
      </c>
      <c r="C298" s="31">
        <v>2554</v>
      </c>
      <c r="D298" s="31">
        <v>366</v>
      </c>
    </row>
    <row r="299" spans="2:4">
      <c r="B299" s="31" t="s">
        <v>85</v>
      </c>
      <c r="C299" s="31">
        <v>1242</v>
      </c>
      <c r="D299" s="31">
        <v>276</v>
      </c>
    </row>
    <row r="300" spans="2:4">
      <c r="B300" s="31" t="s">
        <v>86</v>
      </c>
      <c r="C300" s="31">
        <v>1203</v>
      </c>
      <c r="D300" s="31">
        <v>272</v>
      </c>
    </row>
    <row r="301" spans="2:4">
      <c r="B301" s="31" t="s">
        <v>87</v>
      </c>
      <c r="C301" s="31">
        <v>668</v>
      </c>
      <c r="D301" s="31">
        <v>206</v>
      </c>
    </row>
    <row r="302" spans="2:4">
      <c r="B302" s="31" t="s">
        <v>88</v>
      </c>
      <c r="C302" s="31">
        <v>0</v>
      </c>
      <c r="D302" s="31">
        <v>32</v>
      </c>
    </row>
    <row r="303" spans="2:4">
      <c r="B303" s="31" t="s">
        <v>89</v>
      </c>
      <c r="C303" s="30">
        <v>81534</v>
      </c>
      <c r="D303" s="30">
        <v>1696</v>
      </c>
    </row>
    <row r="304" spans="2:4">
      <c r="B304" s="31" t="s">
        <v>81</v>
      </c>
      <c r="C304" s="30">
        <v>67147</v>
      </c>
      <c r="D304" s="30">
        <v>1561</v>
      </c>
    </row>
    <row r="305" spans="1:17">
      <c r="B305" s="31" t="s">
        <v>82</v>
      </c>
      <c r="C305" s="30">
        <v>8342</v>
      </c>
      <c r="D305" s="31">
        <v>702</v>
      </c>
    </row>
    <row r="306" spans="1:17">
      <c r="B306" s="31" t="s">
        <v>83</v>
      </c>
      <c r="C306" s="31">
        <v>3396</v>
      </c>
      <c r="D306" s="31">
        <v>367</v>
      </c>
    </row>
    <row r="307" spans="1:17">
      <c r="B307" s="31" t="s">
        <v>84</v>
      </c>
      <c r="C307" s="31">
        <v>1186</v>
      </c>
      <c r="D307" s="31">
        <v>229</v>
      </c>
    </row>
    <row r="308" spans="1:17">
      <c r="B308" s="31" t="s">
        <v>85</v>
      </c>
      <c r="C308" s="31">
        <v>757</v>
      </c>
      <c r="D308" s="31">
        <v>183</v>
      </c>
    </row>
    <row r="309" spans="1:17">
      <c r="B309" s="31" t="s">
        <v>86</v>
      </c>
      <c r="C309" s="31">
        <v>438</v>
      </c>
      <c r="D309" s="31">
        <v>136</v>
      </c>
    </row>
    <row r="310" spans="1:17">
      <c r="B310" s="31" t="s">
        <v>87</v>
      </c>
      <c r="C310" s="31">
        <v>268</v>
      </c>
      <c r="D310" s="31">
        <v>131</v>
      </c>
    </row>
    <row r="311" spans="1:17">
      <c r="B311" s="31" t="s">
        <v>88</v>
      </c>
      <c r="C311" s="31">
        <v>0</v>
      </c>
      <c r="D311" s="31">
        <v>32</v>
      </c>
    </row>
    <row r="313" spans="1:17">
      <c r="A313" s="9">
        <v>2018</v>
      </c>
    </row>
    <row r="314" spans="1:17">
      <c r="B314" s="33" t="s">
        <v>53</v>
      </c>
      <c r="C314" s="31" t="s">
        <v>54</v>
      </c>
      <c r="D314" s="31"/>
    </row>
    <row r="315" spans="1:17">
      <c r="B315" s="34"/>
      <c r="C315" s="35" t="s">
        <v>55</v>
      </c>
      <c r="D315" s="31" t="s">
        <v>22</v>
      </c>
    </row>
    <row r="316" spans="1:17">
      <c r="B316" s="31" t="s">
        <v>56</v>
      </c>
      <c r="C316" s="30">
        <v>239208</v>
      </c>
      <c r="D316" s="30">
        <v>2391</v>
      </c>
    </row>
    <row r="317" spans="1:17">
      <c r="B317" s="31" t="s">
        <v>0</v>
      </c>
      <c r="C317" s="30">
        <v>6295</v>
      </c>
      <c r="D317" s="31">
        <v>640</v>
      </c>
    </row>
    <row r="318" spans="1:17">
      <c r="B318" s="31" t="s">
        <v>57</v>
      </c>
      <c r="C318" s="31">
        <v>73</v>
      </c>
      <c r="D318" s="31">
        <v>78</v>
      </c>
    </row>
    <row r="319" spans="1:17">
      <c r="B319" s="31" t="s">
        <v>58</v>
      </c>
      <c r="C319" s="31">
        <v>0</v>
      </c>
      <c r="D319" s="31">
        <v>31</v>
      </c>
      <c r="G319" s="3" t="s">
        <v>7</v>
      </c>
      <c r="H319" s="3"/>
      <c r="I319" s="3" t="s">
        <v>52</v>
      </c>
      <c r="J319" s="3"/>
      <c r="K319" s="3" t="s">
        <v>73</v>
      </c>
      <c r="L319" s="3" t="s">
        <v>39</v>
      </c>
      <c r="M319" s="3" t="s">
        <v>15</v>
      </c>
      <c r="N319" s="3" t="s">
        <v>74</v>
      </c>
      <c r="O319" s="26"/>
      <c r="P319" s="26"/>
      <c r="Q319" s="26"/>
    </row>
    <row r="320" spans="1:17">
      <c r="B320" s="31" t="s">
        <v>59</v>
      </c>
      <c r="C320" s="31">
        <v>34</v>
      </c>
      <c r="D320" s="31">
        <v>33</v>
      </c>
      <c r="F320" s="2" t="s">
        <v>0</v>
      </c>
      <c r="G320" s="20">
        <f>C317</f>
        <v>6295</v>
      </c>
      <c r="H320" s="20"/>
      <c r="I320" s="6">
        <f>G330</f>
        <v>4184</v>
      </c>
      <c r="J320" s="6"/>
      <c r="K320" s="6">
        <f>C324</f>
        <v>3976</v>
      </c>
      <c r="L320" s="21">
        <f>G320-I320</f>
        <v>2111</v>
      </c>
      <c r="M320" s="46">
        <f>I320/G320</f>
        <v>0.66465448768864177</v>
      </c>
      <c r="N320" s="46">
        <f>K320/G320</f>
        <v>0.63161239078633835</v>
      </c>
      <c r="O320" s="26"/>
      <c r="P320" s="26"/>
    </row>
    <row r="321" spans="2:17">
      <c r="B321" s="31" t="s">
        <v>60</v>
      </c>
      <c r="C321" s="31">
        <v>60</v>
      </c>
      <c r="D321" s="31">
        <v>53</v>
      </c>
      <c r="F321" s="2" t="s">
        <v>1</v>
      </c>
      <c r="G321" s="20">
        <f>C326</f>
        <v>7720</v>
      </c>
      <c r="H321" s="20"/>
      <c r="I321" s="6">
        <f t="shared" ref="I321:I326" si="55">G331</f>
        <v>6580</v>
      </c>
      <c r="J321" s="6"/>
      <c r="K321" s="6">
        <f>C333</f>
        <v>5145</v>
      </c>
      <c r="L321" s="21">
        <f t="shared" ref="L321:L326" si="56">G321-I321</f>
        <v>1140</v>
      </c>
      <c r="M321" s="46">
        <f t="shared" ref="M321:M326" si="57">I321/G321</f>
        <v>0.85233160621761661</v>
      </c>
      <c r="N321" s="46">
        <f t="shared" ref="N321:N326" si="58">K321/G321</f>
        <v>0.66645077720207258</v>
      </c>
      <c r="O321" s="26"/>
      <c r="P321" s="26"/>
    </row>
    <row r="322" spans="2:17">
      <c r="B322" s="31" t="s">
        <v>61</v>
      </c>
      <c r="C322" s="31">
        <v>58</v>
      </c>
      <c r="D322" s="31">
        <v>73</v>
      </c>
      <c r="F322" s="2" t="s">
        <v>2</v>
      </c>
      <c r="G322" s="20">
        <f>C335</f>
        <v>15926</v>
      </c>
      <c r="H322" s="20"/>
      <c r="I322" s="6">
        <f t="shared" si="55"/>
        <v>10845</v>
      </c>
      <c r="J322" s="6"/>
      <c r="K322" s="6">
        <f>C342</f>
        <v>6416</v>
      </c>
      <c r="L322" s="21">
        <f t="shared" si="56"/>
        <v>5081</v>
      </c>
      <c r="M322" s="46">
        <f t="shared" si="57"/>
        <v>0.6809619490141906</v>
      </c>
      <c r="N322" s="46">
        <f t="shared" si="58"/>
        <v>0.40286324249654654</v>
      </c>
      <c r="O322" s="26"/>
      <c r="P322" s="26"/>
      <c r="Q322" s="26"/>
    </row>
    <row r="323" spans="2:17">
      <c r="B323" s="31" t="s">
        <v>62</v>
      </c>
      <c r="C323" s="31">
        <v>90</v>
      </c>
      <c r="D323" s="31">
        <v>67</v>
      </c>
      <c r="F323" s="2" t="s">
        <v>3</v>
      </c>
      <c r="G323" s="20">
        <f>C344</f>
        <v>18504</v>
      </c>
      <c r="H323" s="20"/>
      <c r="I323" s="6">
        <f t="shared" si="55"/>
        <v>9642</v>
      </c>
      <c r="J323" s="6"/>
      <c r="K323" s="6">
        <f>C351</f>
        <v>2848</v>
      </c>
      <c r="L323" s="21">
        <f t="shared" si="56"/>
        <v>8862</v>
      </c>
      <c r="M323" s="46">
        <f t="shared" si="57"/>
        <v>0.52107652399481197</v>
      </c>
      <c r="N323" s="46">
        <f t="shared" si="58"/>
        <v>0.15391266753134458</v>
      </c>
      <c r="O323" s="26"/>
      <c r="P323" s="26"/>
      <c r="Q323" s="26"/>
    </row>
    <row r="324" spans="2:17">
      <c r="B324" s="31" t="s">
        <v>63</v>
      </c>
      <c r="C324" s="30">
        <v>3976</v>
      </c>
      <c r="D324" s="31">
        <v>500</v>
      </c>
      <c r="F324" s="2" t="s">
        <v>4</v>
      </c>
      <c r="G324" s="20">
        <f>C353</f>
        <v>34807</v>
      </c>
      <c r="H324" s="20"/>
      <c r="I324" s="6">
        <f t="shared" si="55"/>
        <v>12209</v>
      </c>
      <c r="J324" s="6"/>
      <c r="K324" s="6">
        <f>C360</f>
        <v>2179</v>
      </c>
      <c r="L324" s="21">
        <f t="shared" si="56"/>
        <v>22598</v>
      </c>
      <c r="M324" s="46">
        <f t="shared" si="57"/>
        <v>0.35076277760220648</v>
      </c>
      <c r="N324" s="46">
        <f t="shared" si="58"/>
        <v>6.2602350101990972E-2</v>
      </c>
      <c r="O324" s="26"/>
      <c r="P324" s="26"/>
      <c r="Q324" s="26"/>
    </row>
    <row r="325" spans="2:17">
      <c r="B325" s="31" t="s">
        <v>64</v>
      </c>
      <c r="C325" s="30">
        <v>2004</v>
      </c>
      <c r="D325" s="31">
        <v>393</v>
      </c>
      <c r="F325" s="2" t="s">
        <v>5</v>
      </c>
      <c r="G325" s="20">
        <f>C362</f>
        <v>31450</v>
      </c>
      <c r="H325" s="20"/>
      <c r="I325" s="6">
        <f t="shared" si="55"/>
        <v>5170</v>
      </c>
      <c r="J325" s="6"/>
      <c r="K325" s="7">
        <f>C369</f>
        <v>726</v>
      </c>
      <c r="L325" s="21">
        <f t="shared" si="56"/>
        <v>26280</v>
      </c>
      <c r="M325" s="46">
        <f t="shared" si="57"/>
        <v>0.1643879173290938</v>
      </c>
      <c r="N325" s="46">
        <f t="shared" si="58"/>
        <v>2.3084260731319556E-2</v>
      </c>
      <c r="O325" s="26"/>
      <c r="P325" s="26"/>
      <c r="Q325" s="26"/>
    </row>
    <row r="326" spans="2:17">
      <c r="B326" s="31" t="s">
        <v>1</v>
      </c>
      <c r="C326" s="30">
        <v>7720</v>
      </c>
      <c r="D326" s="30">
        <v>552</v>
      </c>
      <c r="F326" s="2" t="s">
        <v>6</v>
      </c>
      <c r="G326" s="20">
        <f>C371</f>
        <v>52335</v>
      </c>
      <c r="H326" s="20"/>
      <c r="I326" s="6">
        <f t="shared" si="55"/>
        <v>5796</v>
      </c>
      <c r="J326" s="6"/>
      <c r="K326" s="7">
        <f>C378</f>
        <v>667</v>
      </c>
      <c r="L326" s="21">
        <f t="shared" si="56"/>
        <v>46539</v>
      </c>
      <c r="M326" s="46">
        <f t="shared" si="57"/>
        <v>0.11074806534823732</v>
      </c>
      <c r="N326" s="46">
        <f t="shared" si="58"/>
        <v>1.2744817044043183E-2</v>
      </c>
    </row>
    <row r="327" spans="2:17">
      <c r="B327" s="31" t="s">
        <v>57</v>
      </c>
      <c r="C327" s="31">
        <v>335</v>
      </c>
      <c r="D327" s="31">
        <v>126</v>
      </c>
      <c r="F327" s="39" t="s">
        <v>66</v>
      </c>
      <c r="G327" s="26">
        <f>SUM(G320:G322)</f>
        <v>29941</v>
      </c>
      <c r="H327" s="26"/>
    </row>
    <row r="328" spans="2:17">
      <c r="B328" s="31" t="s">
        <v>58</v>
      </c>
      <c r="C328" s="31">
        <v>405</v>
      </c>
      <c r="D328" s="31">
        <v>157</v>
      </c>
    </row>
    <row r="329" spans="2:17">
      <c r="B329" s="31" t="s">
        <v>59</v>
      </c>
      <c r="C329" s="31">
        <v>400</v>
      </c>
      <c r="D329" s="31">
        <v>108</v>
      </c>
      <c r="G329" s="3" t="s">
        <v>65</v>
      </c>
      <c r="H329" s="3"/>
      <c r="I329" s="3" t="s">
        <v>73</v>
      </c>
      <c r="J329" s="3"/>
      <c r="K329" s="3" t="s">
        <v>10</v>
      </c>
      <c r="L329" s="3" t="s">
        <v>39</v>
      </c>
      <c r="N329" t="s">
        <v>75</v>
      </c>
    </row>
    <row r="330" spans="2:17">
      <c r="B330" s="31" t="s">
        <v>60</v>
      </c>
      <c r="C330" s="31">
        <v>361</v>
      </c>
      <c r="D330" s="31">
        <v>123</v>
      </c>
      <c r="F330" s="2" t="s">
        <v>0</v>
      </c>
      <c r="G330" s="20">
        <f>SUM(C321:C324)</f>
        <v>4184</v>
      </c>
      <c r="H330" s="20"/>
      <c r="I330" s="6">
        <f t="shared" ref="I330:I336" si="59">K320</f>
        <v>3976</v>
      </c>
      <c r="J330" s="6"/>
      <c r="K330" s="6">
        <f>I320-K320</f>
        <v>208</v>
      </c>
      <c r="L330" s="21">
        <f>SUM(C318:C320,C325)</f>
        <v>2111</v>
      </c>
      <c r="N330" s="44">
        <f>(SUM(I320:I322)/SUM(G320:G322))</f>
        <v>0.72171938145018533</v>
      </c>
    </row>
    <row r="331" spans="2:17">
      <c r="B331" s="31" t="s">
        <v>61</v>
      </c>
      <c r="C331" s="31">
        <v>379</v>
      </c>
      <c r="D331" s="31">
        <v>130</v>
      </c>
      <c r="F331" s="2" t="s">
        <v>1</v>
      </c>
      <c r="G331" s="20">
        <f>SUM(C330:C333)</f>
        <v>6580</v>
      </c>
      <c r="H331" s="20"/>
      <c r="I331" s="6">
        <f t="shared" si="59"/>
        <v>5145</v>
      </c>
      <c r="J331" s="6"/>
      <c r="K331" s="6">
        <f t="shared" ref="K331:K336" si="60">I321-K321</f>
        <v>1435</v>
      </c>
      <c r="L331" s="21">
        <f>SUM(C327:C329,C334)</f>
        <v>1140</v>
      </c>
    </row>
    <row r="332" spans="2:17">
      <c r="B332" s="31" t="s">
        <v>62</v>
      </c>
      <c r="C332" s="30">
        <v>695</v>
      </c>
      <c r="D332" s="31">
        <v>174</v>
      </c>
      <c r="F332" s="2" t="s">
        <v>2</v>
      </c>
      <c r="G332" s="20">
        <f>SUM(C339:C342)</f>
        <v>10845</v>
      </c>
      <c r="H332" s="20"/>
      <c r="I332" s="6">
        <f t="shared" si="59"/>
        <v>6416</v>
      </c>
      <c r="J332" s="6"/>
      <c r="K332" s="6">
        <f t="shared" si="60"/>
        <v>4429</v>
      </c>
      <c r="L332" s="21">
        <f>SUM(C336:C338,C343)</f>
        <v>5081</v>
      </c>
      <c r="N332" t="s">
        <v>76</v>
      </c>
    </row>
    <row r="333" spans="2:17">
      <c r="B333" s="31" t="s">
        <v>63</v>
      </c>
      <c r="C333" s="30">
        <v>5145</v>
      </c>
      <c r="D333" s="31">
        <v>484</v>
      </c>
      <c r="F333" s="2" t="s">
        <v>3</v>
      </c>
      <c r="G333" s="20">
        <f>SUM(C348:C351)</f>
        <v>9642</v>
      </c>
      <c r="H333" s="20"/>
      <c r="I333" s="6">
        <f t="shared" si="59"/>
        <v>2848</v>
      </c>
      <c r="J333" s="6"/>
      <c r="K333" s="6">
        <f t="shared" si="60"/>
        <v>6794</v>
      </c>
      <c r="L333" s="21">
        <f>SUM(C345:C347,C352)</f>
        <v>8862</v>
      </c>
      <c r="N333" s="44">
        <f>(SUM(K320:K322)/SUM(G320:G322))</f>
        <v>0.51892054373601415</v>
      </c>
    </row>
    <row r="334" spans="2:17">
      <c r="B334" s="31" t="s">
        <v>64</v>
      </c>
      <c r="C334" s="31">
        <v>0</v>
      </c>
      <c r="D334" s="31">
        <v>31</v>
      </c>
      <c r="F334" s="2" t="s">
        <v>4</v>
      </c>
      <c r="G334" s="20">
        <f>SUM(C357:C360)</f>
        <v>12209</v>
      </c>
      <c r="H334" s="20"/>
      <c r="I334" s="6">
        <f t="shared" si="59"/>
        <v>2179</v>
      </c>
      <c r="J334" s="6"/>
      <c r="K334" s="6">
        <f t="shared" si="60"/>
        <v>10030</v>
      </c>
      <c r="L334" s="21">
        <f>SUM(C354:C356,C361)</f>
        <v>22598</v>
      </c>
    </row>
    <row r="335" spans="2:17">
      <c r="B335" s="31" t="s">
        <v>2</v>
      </c>
      <c r="C335" s="30">
        <v>15926</v>
      </c>
      <c r="D335" s="30">
        <v>845</v>
      </c>
      <c r="F335" s="2" t="s">
        <v>5</v>
      </c>
      <c r="G335" s="20">
        <f>SUM(C366:C369)</f>
        <v>5170</v>
      </c>
      <c r="H335" s="20"/>
      <c r="I335" s="6">
        <f t="shared" si="59"/>
        <v>726</v>
      </c>
      <c r="J335" s="6"/>
      <c r="K335" s="6">
        <f t="shared" si="60"/>
        <v>4444</v>
      </c>
      <c r="L335" s="21">
        <f>SUM(C363:C365,C370)</f>
        <v>26280</v>
      </c>
    </row>
    <row r="336" spans="2:17">
      <c r="B336" s="31" t="s">
        <v>57</v>
      </c>
      <c r="C336" s="31">
        <v>2199</v>
      </c>
      <c r="D336" s="31">
        <v>292</v>
      </c>
      <c r="F336" s="2" t="s">
        <v>6</v>
      </c>
      <c r="G336" s="20">
        <f>SUM(C375:C378)</f>
        <v>5796</v>
      </c>
      <c r="H336" s="20"/>
      <c r="I336" s="6">
        <f t="shared" si="59"/>
        <v>667</v>
      </c>
      <c r="J336" s="6"/>
      <c r="K336" s="6">
        <f t="shared" si="60"/>
        <v>5129</v>
      </c>
      <c r="L336" s="21">
        <f>SUM(C372:C374,C379)</f>
        <v>46539</v>
      </c>
    </row>
    <row r="337" spans="2:4">
      <c r="B337" s="31" t="s">
        <v>58</v>
      </c>
      <c r="C337" s="30">
        <v>1433</v>
      </c>
      <c r="D337" s="31">
        <v>286</v>
      </c>
    </row>
    <row r="338" spans="2:4">
      <c r="B338" s="31" t="s">
        <v>59</v>
      </c>
      <c r="C338" s="30">
        <v>1449</v>
      </c>
      <c r="D338" s="31">
        <v>279</v>
      </c>
    </row>
    <row r="339" spans="2:4">
      <c r="B339" s="31" t="s">
        <v>60</v>
      </c>
      <c r="C339" s="30">
        <v>1101</v>
      </c>
      <c r="D339" s="31">
        <v>222</v>
      </c>
    </row>
    <row r="340" spans="2:4">
      <c r="B340" s="31" t="s">
        <v>61</v>
      </c>
      <c r="C340" s="30">
        <v>979</v>
      </c>
      <c r="D340" s="31">
        <v>204</v>
      </c>
    </row>
    <row r="341" spans="2:4">
      <c r="B341" s="31" t="s">
        <v>62</v>
      </c>
      <c r="C341" s="30">
        <v>2349</v>
      </c>
      <c r="D341" s="31">
        <v>324</v>
      </c>
    </row>
    <row r="342" spans="2:4">
      <c r="B342" s="31" t="s">
        <v>63</v>
      </c>
      <c r="C342" s="30">
        <v>6416</v>
      </c>
      <c r="D342" s="31">
        <v>564</v>
      </c>
    </row>
    <row r="343" spans="2:4">
      <c r="B343" s="31" t="s">
        <v>64</v>
      </c>
      <c r="C343" s="31">
        <v>0</v>
      </c>
      <c r="D343" s="31">
        <v>31</v>
      </c>
    </row>
    <row r="344" spans="2:4">
      <c r="B344" s="31" t="s">
        <v>3</v>
      </c>
      <c r="C344" s="30">
        <v>18504</v>
      </c>
      <c r="D344" s="30">
        <v>853</v>
      </c>
    </row>
    <row r="345" spans="2:4">
      <c r="B345" s="31" t="s">
        <v>57</v>
      </c>
      <c r="C345" s="30">
        <v>4653</v>
      </c>
      <c r="D345" s="31">
        <v>499</v>
      </c>
    </row>
    <row r="346" spans="2:4">
      <c r="B346" s="31" t="s">
        <v>58</v>
      </c>
      <c r="C346" s="30">
        <v>2256</v>
      </c>
      <c r="D346" s="31">
        <v>344</v>
      </c>
    </row>
    <row r="347" spans="2:4">
      <c r="B347" s="31" t="s">
        <v>59</v>
      </c>
      <c r="C347" s="30">
        <v>1953</v>
      </c>
      <c r="D347" s="31">
        <v>332</v>
      </c>
    </row>
    <row r="348" spans="2:4">
      <c r="B348" s="31" t="s">
        <v>60</v>
      </c>
      <c r="C348" s="30">
        <v>1924</v>
      </c>
      <c r="D348" s="31">
        <v>329</v>
      </c>
    </row>
    <row r="349" spans="2:4">
      <c r="B349" s="31" t="s">
        <v>61</v>
      </c>
      <c r="C349" s="30">
        <v>2220</v>
      </c>
      <c r="D349" s="31">
        <v>387</v>
      </c>
    </row>
    <row r="350" spans="2:4">
      <c r="B350" s="31" t="s">
        <v>62</v>
      </c>
      <c r="C350" s="30">
        <v>2650</v>
      </c>
      <c r="D350" s="31">
        <v>407</v>
      </c>
    </row>
    <row r="351" spans="2:4">
      <c r="B351" s="31" t="s">
        <v>63</v>
      </c>
      <c r="C351" s="30">
        <v>2848</v>
      </c>
      <c r="D351" s="31">
        <v>391</v>
      </c>
    </row>
    <row r="352" spans="2:4">
      <c r="B352" s="31" t="s">
        <v>64</v>
      </c>
      <c r="C352" s="31">
        <v>0</v>
      </c>
      <c r="D352" s="31">
        <v>31</v>
      </c>
    </row>
    <row r="353" spans="2:4">
      <c r="B353" s="31" t="s">
        <v>4</v>
      </c>
      <c r="C353" s="30">
        <v>34807</v>
      </c>
      <c r="D353" s="30">
        <v>1596</v>
      </c>
    </row>
    <row r="354" spans="2:4">
      <c r="B354" s="31" t="s">
        <v>57</v>
      </c>
      <c r="C354" s="30">
        <v>12681</v>
      </c>
      <c r="D354" s="31">
        <v>842</v>
      </c>
    </row>
    <row r="355" spans="2:4">
      <c r="B355" s="31" t="s">
        <v>58</v>
      </c>
      <c r="C355" s="30">
        <v>4741</v>
      </c>
      <c r="D355" s="31">
        <v>506</v>
      </c>
    </row>
    <row r="356" spans="2:4">
      <c r="B356" s="31" t="s">
        <v>59</v>
      </c>
      <c r="C356" s="30">
        <v>5176</v>
      </c>
      <c r="D356" s="31">
        <v>581</v>
      </c>
    </row>
    <row r="357" spans="2:4">
      <c r="B357" s="31" t="s">
        <v>60</v>
      </c>
      <c r="C357" s="30">
        <v>4545</v>
      </c>
      <c r="D357" s="31">
        <v>526</v>
      </c>
    </row>
    <row r="358" spans="2:4">
      <c r="B358" s="31" t="s">
        <v>61</v>
      </c>
      <c r="C358" s="30">
        <v>2866</v>
      </c>
      <c r="D358" s="31">
        <v>479</v>
      </c>
    </row>
    <row r="359" spans="2:4">
      <c r="B359" s="31" t="s">
        <v>62</v>
      </c>
      <c r="C359" s="30">
        <v>2619</v>
      </c>
      <c r="D359" s="31">
        <v>433</v>
      </c>
    </row>
    <row r="360" spans="2:4">
      <c r="B360" s="31" t="s">
        <v>63</v>
      </c>
      <c r="C360" s="31">
        <v>2179</v>
      </c>
      <c r="D360" s="31">
        <v>379</v>
      </c>
    </row>
    <row r="361" spans="2:4">
      <c r="B361" s="31" t="s">
        <v>64</v>
      </c>
      <c r="C361" s="31">
        <v>0</v>
      </c>
      <c r="D361" s="31">
        <v>31</v>
      </c>
    </row>
    <row r="362" spans="2:4">
      <c r="B362" s="31" t="s">
        <v>5</v>
      </c>
      <c r="C362" s="30">
        <v>31450</v>
      </c>
      <c r="D362" s="30">
        <v>1250</v>
      </c>
    </row>
    <row r="363" spans="2:4">
      <c r="B363" s="31" t="s">
        <v>57</v>
      </c>
      <c r="C363" s="30">
        <v>14778</v>
      </c>
      <c r="D363" s="31">
        <v>874</v>
      </c>
    </row>
    <row r="364" spans="2:4">
      <c r="B364" s="31" t="s">
        <v>58</v>
      </c>
      <c r="C364" s="30">
        <v>6661</v>
      </c>
      <c r="D364" s="31">
        <v>555</v>
      </c>
    </row>
    <row r="365" spans="2:4">
      <c r="B365" s="31" t="s">
        <v>59</v>
      </c>
      <c r="C365" s="30">
        <v>4841</v>
      </c>
      <c r="D365" s="31">
        <v>426</v>
      </c>
    </row>
    <row r="366" spans="2:4">
      <c r="B366" s="31" t="s">
        <v>60</v>
      </c>
      <c r="C366" s="31">
        <v>2351</v>
      </c>
      <c r="D366" s="31">
        <v>342</v>
      </c>
    </row>
    <row r="367" spans="2:4">
      <c r="B367" s="31" t="s">
        <v>61</v>
      </c>
      <c r="C367" s="31">
        <v>1180</v>
      </c>
      <c r="D367" s="31">
        <v>232</v>
      </c>
    </row>
    <row r="368" spans="2:4">
      <c r="B368" s="31" t="s">
        <v>62</v>
      </c>
      <c r="C368" s="31">
        <v>913</v>
      </c>
      <c r="D368" s="31">
        <v>192</v>
      </c>
    </row>
    <row r="369" spans="1:4">
      <c r="B369" s="31" t="s">
        <v>63</v>
      </c>
      <c r="C369" s="31">
        <v>726</v>
      </c>
      <c r="D369" s="31">
        <v>184</v>
      </c>
    </row>
    <row r="370" spans="1:4">
      <c r="B370" s="31" t="s">
        <v>64</v>
      </c>
      <c r="C370" s="31">
        <v>0</v>
      </c>
      <c r="D370" s="31">
        <v>31</v>
      </c>
    </row>
    <row r="371" spans="1:4">
      <c r="B371" s="31" t="s">
        <v>6</v>
      </c>
      <c r="C371" s="30">
        <v>52335</v>
      </c>
      <c r="D371" s="30">
        <v>1476</v>
      </c>
    </row>
    <row r="372" spans="1:4">
      <c r="B372" s="31" t="s">
        <v>57</v>
      </c>
      <c r="C372" s="30">
        <v>32477</v>
      </c>
      <c r="D372" s="30">
        <v>1175</v>
      </c>
    </row>
    <row r="373" spans="1:4">
      <c r="B373" s="31" t="s">
        <v>58</v>
      </c>
      <c r="C373" s="30">
        <v>8626</v>
      </c>
      <c r="D373" s="31">
        <v>582</v>
      </c>
    </row>
    <row r="374" spans="1:4">
      <c r="B374" s="31" t="s">
        <v>59</v>
      </c>
      <c r="C374" s="31">
        <v>5436</v>
      </c>
      <c r="D374" s="31">
        <v>537</v>
      </c>
    </row>
    <row r="375" spans="1:4">
      <c r="B375" s="31" t="s">
        <v>60</v>
      </c>
      <c r="C375" s="31">
        <v>2613</v>
      </c>
      <c r="D375" s="31">
        <v>356</v>
      </c>
    </row>
    <row r="376" spans="1:4">
      <c r="B376" s="31" t="s">
        <v>61</v>
      </c>
      <c r="C376" s="31">
        <v>1348</v>
      </c>
      <c r="D376" s="31">
        <v>242</v>
      </c>
    </row>
    <row r="377" spans="1:4">
      <c r="B377" s="31" t="s">
        <v>62</v>
      </c>
      <c r="C377" s="31">
        <v>1168</v>
      </c>
      <c r="D377" s="31">
        <v>244</v>
      </c>
    </row>
    <row r="378" spans="1:4">
      <c r="B378" s="31" t="s">
        <v>63</v>
      </c>
      <c r="C378" s="31">
        <v>667</v>
      </c>
      <c r="D378" s="31">
        <v>185</v>
      </c>
    </row>
    <row r="379" spans="1:4">
      <c r="B379" s="31" t="s">
        <v>64</v>
      </c>
      <c r="C379" s="31">
        <v>0</v>
      </c>
      <c r="D379" s="31">
        <v>31</v>
      </c>
    </row>
    <row r="381" spans="1:4">
      <c r="A381" s="9">
        <v>2017</v>
      </c>
    </row>
    <row r="382" spans="1:4">
      <c r="B382" s="33" t="s">
        <v>53</v>
      </c>
      <c r="C382" s="31" t="s">
        <v>54</v>
      </c>
      <c r="D382" s="31"/>
    </row>
    <row r="383" spans="1:4">
      <c r="B383" s="34"/>
      <c r="C383" s="35" t="s">
        <v>55</v>
      </c>
      <c r="D383" s="31" t="s">
        <v>22</v>
      </c>
    </row>
    <row r="384" spans="1:4">
      <c r="B384" s="31" t="s">
        <v>56</v>
      </c>
      <c r="C384" s="30"/>
      <c r="D384" s="30"/>
    </row>
    <row r="385" spans="2:17">
      <c r="B385" s="31" t="s">
        <v>0</v>
      </c>
      <c r="C385" s="30"/>
      <c r="D385" s="31"/>
    </row>
    <row r="386" spans="2:17">
      <c r="B386" s="31" t="s">
        <v>57</v>
      </c>
      <c r="C386" s="31"/>
      <c r="D386" s="31"/>
    </row>
    <row r="387" spans="2:17">
      <c r="B387" s="31" t="s">
        <v>58</v>
      </c>
      <c r="C387" s="31"/>
      <c r="D387" s="31"/>
      <c r="G387" s="3" t="s">
        <v>8</v>
      </c>
      <c r="H387" s="3"/>
      <c r="I387" s="3" t="s">
        <v>52</v>
      </c>
      <c r="J387" s="3"/>
      <c r="K387" s="3" t="s">
        <v>38</v>
      </c>
      <c r="L387" s="3" t="s">
        <v>39</v>
      </c>
      <c r="O387" s="26"/>
      <c r="P387" s="26"/>
      <c r="Q387" s="26"/>
    </row>
    <row r="388" spans="2:17">
      <c r="B388" s="31" t="s">
        <v>59</v>
      </c>
      <c r="C388" s="31"/>
      <c r="D388" s="31"/>
      <c r="F388" s="2" t="s">
        <v>0</v>
      </c>
      <c r="G388" s="20"/>
      <c r="H388" s="20"/>
      <c r="I388" s="6"/>
      <c r="J388" s="6"/>
      <c r="K388" s="6"/>
      <c r="L388" s="21"/>
      <c r="O388" s="26"/>
      <c r="P388" s="26"/>
    </row>
    <row r="389" spans="2:17">
      <c r="B389" s="31" t="s">
        <v>60</v>
      </c>
      <c r="C389" s="31"/>
      <c r="D389" s="31"/>
      <c r="F389" s="2" t="s">
        <v>1</v>
      </c>
      <c r="G389" s="20"/>
      <c r="H389" s="20"/>
      <c r="I389" s="6"/>
      <c r="J389" s="6"/>
      <c r="K389" s="6"/>
      <c r="L389" s="21"/>
      <c r="O389" s="26"/>
      <c r="P389" s="26"/>
    </row>
    <row r="390" spans="2:17">
      <c r="B390" s="31" t="s">
        <v>61</v>
      </c>
      <c r="C390" s="31"/>
      <c r="D390" s="31"/>
      <c r="F390" s="2" t="s">
        <v>2</v>
      </c>
      <c r="G390" s="20"/>
      <c r="H390" s="20"/>
      <c r="I390" s="6"/>
      <c r="J390" s="6"/>
      <c r="K390" s="6"/>
      <c r="L390" s="21"/>
      <c r="O390" s="26"/>
      <c r="P390" s="26"/>
      <c r="Q390" s="26"/>
    </row>
    <row r="391" spans="2:17">
      <c r="B391" s="31" t="s">
        <v>62</v>
      </c>
      <c r="C391" s="31"/>
      <c r="D391" s="31"/>
      <c r="F391" s="2" t="s">
        <v>3</v>
      </c>
      <c r="G391" s="20"/>
      <c r="H391" s="20"/>
      <c r="I391" s="6"/>
      <c r="J391" s="6"/>
      <c r="K391" s="6"/>
      <c r="L391" s="21"/>
      <c r="O391" s="26"/>
      <c r="P391" s="26"/>
      <c r="Q391" s="26"/>
    </row>
    <row r="392" spans="2:17">
      <c r="B392" s="31" t="s">
        <v>63</v>
      </c>
      <c r="C392" s="30"/>
      <c r="D392" s="31"/>
      <c r="F392" s="2" t="s">
        <v>4</v>
      </c>
      <c r="G392" s="20"/>
      <c r="H392" s="20"/>
      <c r="I392" s="6"/>
      <c r="J392" s="6"/>
      <c r="K392" s="6"/>
      <c r="L392" s="21"/>
      <c r="O392" s="26"/>
      <c r="P392" s="26"/>
      <c r="Q392" s="26"/>
    </row>
    <row r="393" spans="2:17">
      <c r="B393" s="31" t="s">
        <v>64</v>
      </c>
      <c r="C393" s="30"/>
      <c r="D393" s="31"/>
      <c r="F393" s="2" t="s">
        <v>5</v>
      </c>
      <c r="G393" s="20"/>
      <c r="H393" s="20"/>
      <c r="I393" s="6"/>
      <c r="J393" s="6"/>
      <c r="K393" s="7"/>
      <c r="L393" s="21"/>
      <c r="O393" s="26"/>
      <c r="P393" s="26"/>
      <c r="Q393" s="26"/>
    </row>
    <row r="394" spans="2:17">
      <c r="B394" s="31" t="s">
        <v>1</v>
      </c>
      <c r="C394" s="30"/>
      <c r="D394" s="30"/>
      <c r="F394" s="2" t="s">
        <v>6</v>
      </c>
      <c r="G394" s="20"/>
      <c r="H394" s="20"/>
      <c r="I394" s="6"/>
      <c r="J394" s="6"/>
      <c r="K394" s="7"/>
      <c r="L394" s="21"/>
    </row>
    <row r="395" spans="2:17">
      <c r="B395" s="31" t="s">
        <v>57</v>
      </c>
      <c r="C395" s="31"/>
      <c r="D395" s="31"/>
      <c r="F395" s="39" t="s">
        <v>66</v>
      </c>
      <c r="G395" s="26"/>
      <c r="H395" s="26"/>
    </row>
    <row r="396" spans="2:17">
      <c r="B396" s="31" t="s">
        <v>58</v>
      </c>
      <c r="C396" s="31"/>
      <c r="D396" s="31"/>
    </row>
    <row r="397" spans="2:17">
      <c r="B397" s="31" t="s">
        <v>59</v>
      </c>
      <c r="C397" s="31"/>
      <c r="D397" s="31"/>
      <c r="G397" s="3" t="s">
        <v>65</v>
      </c>
      <c r="H397" s="3"/>
      <c r="I397" s="3" t="s">
        <v>38</v>
      </c>
      <c r="J397" s="3"/>
      <c r="K397" s="3" t="s">
        <v>9</v>
      </c>
      <c r="L397" s="3" t="s">
        <v>39</v>
      </c>
    </row>
    <row r="398" spans="2:17">
      <c r="B398" s="31" t="s">
        <v>60</v>
      </c>
      <c r="C398" s="31"/>
      <c r="D398" s="31"/>
      <c r="F398" s="2" t="s">
        <v>0</v>
      </c>
      <c r="G398" s="20"/>
      <c r="H398" s="20"/>
      <c r="I398" s="6"/>
      <c r="J398" s="6"/>
      <c r="K398" s="6"/>
      <c r="L398" s="21"/>
    </row>
    <row r="399" spans="2:17">
      <c r="B399" s="31" t="s">
        <v>61</v>
      </c>
      <c r="C399" s="31"/>
      <c r="D399" s="31"/>
      <c r="F399" s="2" t="s">
        <v>1</v>
      </c>
      <c r="G399" s="20"/>
      <c r="H399" s="20"/>
      <c r="I399" s="6"/>
      <c r="J399" s="6"/>
      <c r="K399" s="6"/>
      <c r="L399" s="21"/>
    </row>
    <row r="400" spans="2:17">
      <c r="B400" s="31" t="s">
        <v>62</v>
      </c>
      <c r="C400" s="30"/>
      <c r="D400" s="31"/>
      <c r="F400" s="2" t="s">
        <v>2</v>
      </c>
      <c r="G400" s="20"/>
      <c r="H400" s="20"/>
      <c r="I400" s="6"/>
      <c r="J400" s="6"/>
      <c r="K400" s="6"/>
      <c r="L400" s="21"/>
    </row>
    <row r="401" spans="2:12">
      <c r="B401" s="31" t="s">
        <v>63</v>
      </c>
      <c r="C401" s="30"/>
      <c r="D401" s="31"/>
      <c r="F401" s="2" t="s">
        <v>3</v>
      </c>
      <c r="G401" s="20"/>
      <c r="H401" s="20"/>
      <c r="I401" s="6"/>
      <c r="J401" s="6"/>
      <c r="K401" s="6"/>
      <c r="L401" s="21"/>
    </row>
    <row r="402" spans="2:12">
      <c r="B402" s="31" t="s">
        <v>64</v>
      </c>
      <c r="C402" s="31"/>
      <c r="D402" s="31"/>
      <c r="F402" s="2" t="s">
        <v>4</v>
      </c>
      <c r="G402" s="20"/>
      <c r="H402" s="20"/>
      <c r="I402" s="6"/>
      <c r="J402" s="6"/>
      <c r="K402" s="6"/>
      <c r="L402" s="21"/>
    </row>
    <row r="403" spans="2:12">
      <c r="B403" s="31" t="s">
        <v>2</v>
      </c>
      <c r="C403" s="30"/>
      <c r="D403" s="30"/>
      <c r="F403" s="2" t="s">
        <v>5</v>
      </c>
      <c r="G403" s="20"/>
      <c r="H403" s="20"/>
      <c r="I403" s="6"/>
      <c r="J403" s="6"/>
      <c r="K403" s="6"/>
      <c r="L403" s="21"/>
    </row>
    <row r="404" spans="2:12">
      <c r="B404" s="31" t="s">
        <v>57</v>
      </c>
      <c r="C404" s="31"/>
      <c r="D404" s="31"/>
      <c r="F404" s="2" t="s">
        <v>6</v>
      </c>
      <c r="G404" s="20"/>
      <c r="H404" s="20"/>
      <c r="I404" s="6"/>
      <c r="J404" s="6"/>
      <c r="K404" s="6"/>
      <c r="L404" s="21"/>
    </row>
    <row r="405" spans="2:12">
      <c r="B405" s="31" t="s">
        <v>58</v>
      </c>
      <c r="C405" s="30"/>
      <c r="D405" s="31"/>
    </row>
    <row r="406" spans="2:12">
      <c r="B406" s="31" t="s">
        <v>59</v>
      </c>
      <c r="C406" s="30"/>
      <c r="D406" s="31"/>
    </row>
    <row r="407" spans="2:12">
      <c r="B407" s="31" t="s">
        <v>60</v>
      </c>
      <c r="C407" s="30"/>
      <c r="D407" s="31"/>
    </row>
    <row r="408" spans="2:12">
      <c r="B408" s="31" t="s">
        <v>61</v>
      </c>
      <c r="C408" s="30"/>
      <c r="D408" s="31"/>
    </row>
    <row r="409" spans="2:12">
      <c r="B409" s="31" t="s">
        <v>62</v>
      </c>
      <c r="C409" s="30"/>
      <c r="D409" s="31"/>
    </row>
    <row r="410" spans="2:12">
      <c r="B410" s="31" t="s">
        <v>63</v>
      </c>
      <c r="C410" s="30"/>
      <c r="D410" s="31"/>
    </row>
    <row r="411" spans="2:12">
      <c r="B411" s="31" t="s">
        <v>64</v>
      </c>
      <c r="C411" s="31"/>
      <c r="D411" s="31"/>
    </row>
    <row r="412" spans="2:12">
      <c r="B412" s="31" t="s">
        <v>3</v>
      </c>
      <c r="C412" s="30"/>
      <c r="D412" s="30"/>
    </row>
    <row r="413" spans="2:12">
      <c r="B413" s="31" t="s">
        <v>57</v>
      </c>
      <c r="C413" s="30"/>
      <c r="D413" s="31"/>
    </row>
    <row r="414" spans="2:12">
      <c r="B414" s="31" t="s">
        <v>58</v>
      </c>
      <c r="C414" s="30"/>
      <c r="D414" s="31"/>
    </row>
    <row r="415" spans="2:12">
      <c r="B415" s="31" t="s">
        <v>59</v>
      </c>
      <c r="C415" s="30"/>
      <c r="D415" s="31"/>
    </row>
    <row r="416" spans="2:12">
      <c r="B416" s="31" t="s">
        <v>60</v>
      </c>
      <c r="C416" s="30"/>
      <c r="D416" s="31"/>
    </row>
    <row r="417" spans="2:4">
      <c r="B417" s="31" t="s">
        <v>61</v>
      </c>
      <c r="C417" s="30"/>
      <c r="D417" s="31"/>
    </row>
    <row r="418" spans="2:4">
      <c r="B418" s="31" t="s">
        <v>62</v>
      </c>
      <c r="C418" s="30"/>
      <c r="D418" s="31"/>
    </row>
    <row r="419" spans="2:4">
      <c r="B419" s="31" t="s">
        <v>63</v>
      </c>
      <c r="C419" s="30"/>
      <c r="D419" s="31"/>
    </row>
    <row r="420" spans="2:4">
      <c r="B420" s="31" t="s">
        <v>64</v>
      </c>
      <c r="C420" s="31"/>
      <c r="D420" s="31"/>
    </row>
    <row r="421" spans="2:4">
      <c r="B421" s="31" t="s">
        <v>4</v>
      </c>
      <c r="C421" s="30"/>
      <c r="D421" s="30"/>
    </row>
    <row r="422" spans="2:4">
      <c r="B422" s="31" t="s">
        <v>57</v>
      </c>
      <c r="C422" s="30"/>
      <c r="D422" s="31"/>
    </row>
    <row r="423" spans="2:4">
      <c r="B423" s="31" t="s">
        <v>58</v>
      </c>
      <c r="C423" s="30"/>
      <c r="D423" s="31"/>
    </row>
    <row r="424" spans="2:4">
      <c r="B424" s="31" t="s">
        <v>59</v>
      </c>
      <c r="C424" s="30"/>
      <c r="D424" s="31"/>
    </row>
    <row r="425" spans="2:4">
      <c r="B425" s="31" t="s">
        <v>60</v>
      </c>
      <c r="C425" s="30"/>
      <c r="D425" s="31"/>
    </row>
    <row r="426" spans="2:4">
      <c r="B426" s="31" t="s">
        <v>61</v>
      </c>
      <c r="C426" s="30"/>
      <c r="D426" s="31"/>
    </row>
    <row r="427" spans="2:4">
      <c r="B427" s="31" t="s">
        <v>62</v>
      </c>
      <c r="C427" s="30"/>
      <c r="D427" s="31"/>
    </row>
    <row r="428" spans="2:4">
      <c r="B428" s="31" t="s">
        <v>63</v>
      </c>
      <c r="C428" s="31"/>
      <c r="D428" s="31"/>
    </row>
    <row r="429" spans="2:4">
      <c r="B429" s="31" t="s">
        <v>64</v>
      </c>
      <c r="C429" s="31"/>
      <c r="D429" s="31"/>
    </row>
    <row r="430" spans="2:4">
      <c r="B430" s="31" t="s">
        <v>5</v>
      </c>
      <c r="C430" s="30"/>
      <c r="D430" s="30"/>
    </row>
    <row r="431" spans="2:4">
      <c r="B431" s="31" t="s">
        <v>57</v>
      </c>
      <c r="C431" s="30"/>
      <c r="D431" s="31"/>
    </row>
    <row r="432" spans="2:4">
      <c r="B432" s="31" t="s">
        <v>58</v>
      </c>
      <c r="C432" s="30"/>
      <c r="D432" s="31"/>
    </row>
    <row r="433" spans="2:4">
      <c r="B433" s="31" t="s">
        <v>59</v>
      </c>
      <c r="C433" s="30"/>
      <c r="D433" s="31"/>
    </row>
    <row r="434" spans="2:4">
      <c r="B434" s="31" t="s">
        <v>60</v>
      </c>
      <c r="C434" s="31"/>
      <c r="D434" s="31"/>
    </row>
    <row r="435" spans="2:4">
      <c r="B435" s="31" t="s">
        <v>61</v>
      </c>
      <c r="C435" s="31"/>
      <c r="D435" s="31"/>
    </row>
    <row r="436" spans="2:4">
      <c r="B436" s="31" t="s">
        <v>62</v>
      </c>
      <c r="C436" s="31"/>
      <c r="D436" s="31"/>
    </row>
    <row r="437" spans="2:4">
      <c r="B437" s="31" t="s">
        <v>63</v>
      </c>
      <c r="C437" s="31"/>
      <c r="D437" s="31"/>
    </row>
    <row r="438" spans="2:4">
      <c r="B438" s="31" t="s">
        <v>64</v>
      </c>
      <c r="C438" s="31"/>
      <c r="D438" s="31"/>
    </row>
    <row r="439" spans="2:4">
      <c r="B439" s="31" t="s">
        <v>6</v>
      </c>
      <c r="C439" s="30"/>
      <c r="D439" s="30"/>
    </row>
    <row r="440" spans="2:4">
      <c r="B440" s="31" t="s">
        <v>57</v>
      </c>
      <c r="C440" s="30"/>
      <c r="D440" s="30"/>
    </row>
    <row r="441" spans="2:4">
      <c r="B441" s="31" t="s">
        <v>58</v>
      </c>
      <c r="C441" s="30"/>
      <c r="D441" s="31"/>
    </row>
    <row r="442" spans="2:4">
      <c r="B442" s="31" t="s">
        <v>59</v>
      </c>
      <c r="C442" s="31"/>
      <c r="D442" s="31"/>
    </row>
    <row r="443" spans="2:4">
      <c r="B443" s="31" t="s">
        <v>60</v>
      </c>
      <c r="C443" s="31"/>
      <c r="D443" s="31"/>
    </row>
    <row r="444" spans="2:4">
      <c r="B444" s="31" t="s">
        <v>61</v>
      </c>
      <c r="C444" s="31"/>
      <c r="D444" s="31"/>
    </row>
    <row r="445" spans="2:4">
      <c r="B445" s="31" t="s">
        <v>62</v>
      </c>
      <c r="C445" s="31"/>
      <c r="D445" s="31"/>
    </row>
    <row r="446" spans="2:4">
      <c r="B446" s="31" t="s">
        <v>63</v>
      </c>
      <c r="C446" s="31"/>
      <c r="D446" s="31"/>
    </row>
    <row r="447" spans="2:4">
      <c r="B447" s="31" t="s">
        <v>64</v>
      </c>
      <c r="C447" s="31"/>
      <c r="D447" s="31"/>
    </row>
    <row r="449" spans="1:17">
      <c r="A449" s="9">
        <v>2016</v>
      </c>
    </row>
    <row r="450" spans="1:17">
      <c r="B450" s="33" t="s">
        <v>53</v>
      </c>
      <c r="C450" s="31" t="s">
        <v>54</v>
      </c>
      <c r="D450" s="31"/>
    </row>
    <row r="451" spans="1:17">
      <c r="B451" s="34"/>
      <c r="C451" s="35" t="s">
        <v>55</v>
      </c>
      <c r="D451" s="31" t="s">
        <v>22</v>
      </c>
    </row>
    <row r="452" spans="1:17">
      <c r="B452" s="31" t="s">
        <v>56</v>
      </c>
      <c r="C452" s="36"/>
      <c r="D452" s="30"/>
    </row>
    <row r="453" spans="1:17">
      <c r="B453" s="31" t="s">
        <v>0</v>
      </c>
      <c r="C453" s="36"/>
      <c r="D453" s="30"/>
    </row>
    <row r="454" spans="1:17">
      <c r="B454" s="31" t="s">
        <v>57</v>
      </c>
      <c r="C454" s="35"/>
      <c r="D454" s="31"/>
    </row>
    <row r="455" spans="1:17">
      <c r="B455" s="31" t="s">
        <v>58</v>
      </c>
      <c r="C455" s="35"/>
      <c r="D455" s="31"/>
      <c r="G455" s="3" t="s">
        <v>8</v>
      </c>
      <c r="H455" s="3"/>
      <c r="I455" s="3" t="s">
        <v>52</v>
      </c>
      <c r="J455" s="3"/>
      <c r="K455" s="3" t="s">
        <v>38</v>
      </c>
      <c r="L455" s="3" t="s">
        <v>39</v>
      </c>
      <c r="O455" s="26"/>
      <c r="P455" s="26"/>
      <c r="Q455" s="26"/>
    </row>
    <row r="456" spans="1:17">
      <c r="B456" s="31" t="s">
        <v>59</v>
      </c>
      <c r="C456" s="35"/>
      <c r="D456" s="31"/>
      <c r="F456" s="2" t="s">
        <v>0</v>
      </c>
      <c r="G456" s="20"/>
      <c r="H456" s="20"/>
      <c r="I456" s="6"/>
      <c r="J456" s="6"/>
      <c r="K456" s="6"/>
      <c r="L456" s="21"/>
      <c r="O456" s="26"/>
      <c r="P456" s="26"/>
    </row>
    <row r="457" spans="1:17">
      <c r="B457" s="31" t="s">
        <v>60</v>
      </c>
      <c r="C457" s="35"/>
      <c r="D457" s="31"/>
      <c r="F457" s="2" t="s">
        <v>1</v>
      </c>
      <c r="G457" s="20"/>
      <c r="H457" s="20"/>
      <c r="I457" s="6"/>
      <c r="J457" s="6"/>
      <c r="K457" s="6"/>
      <c r="L457" s="21"/>
      <c r="O457" s="26"/>
      <c r="P457" s="26"/>
    </row>
    <row r="458" spans="1:17">
      <c r="B458" s="31" t="s">
        <v>61</v>
      </c>
      <c r="C458" s="35"/>
      <c r="D458" s="31"/>
      <c r="F458" s="2" t="s">
        <v>2</v>
      </c>
      <c r="G458" s="20"/>
      <c r="H458" s="20"/>
      <c r="I458" s="6"/>
      <c r="J458" s="6"/>
      <c r="K458" s="6"/>
      <c r="L458" s="21"/>
      <c r="O458" s="26"/>
      <c r="P458" s="26"/>
      <c r="Q458" s="26"/>
    </row>
    <row r="459" spans="1:17">
      <c r="B459" s="31" t="s">
        <v>62</v>
      </c>
      <c r="C459" s="35"/>
      <c r="D459" s="31"/>
      <c r="F459" s="2" t="s">
        <v>3</v>
      </c>
      <c r="G459" s="20"/>
      <c r="H459" s="20"/>
      <c r="I459" s="6"/>
      <c r="J459" s="6"/>
      <c r="K459" s="6"/>
      <c r="L459" s="21"/>
      <c r="O459" s="26"/>
      <c r="P459" s="26"/>
      <c r="Q459" s="26"/>
    </row>
    <row r="460" spans="1:17">
      <c r="B460" s="31" t="s">
        <v>63</v>
      </c>
      <c r="C460" s="36"/>
      <c r="D460" s="31"/>
      <c r="F460" s="2" t="s">
        <v>4</v>
      </c>
      <c r="G460" s="20"/>
      <c r="H460" s="20"/>
      <c r="I460" s="6"/>
      <c r="J460" s="6"/>
      <c r="K460" s="6"/>
      <c r="L460" s="21"/>
      <c r="O460" s="26"/>
      <c r="P460" s="26"/>
      <c r="Q460" s="26"/>
    </row>
    <row r="461" spans="1:17">
      <c r="B461" s="31" t="s">
        <v>64</v>
      </c>
      <c r="C461" s="36"/>
      <c r="D461" s="31"/>
      <c r="F461" s="2" t="s">
        <v>5</v>
      </c>
      <c r="G461" s="20"/>
      <c r="H461" s="20"/>
      <c r="I461" s="6"/>
      <c r="J461" s="6"/>
      <c r="K461" s="7"/>
      <c r="L461" s="21"/>
      <c r="O461" s="26"/>
      <c r="P461" s="26"/>
      <c r="Q461" s="26"/>
    </row>
    <row r="462" spans="1:17">
      <c r="B462" s="31" t="s">
        <v>1</v>
      </c>
      <c r="C462" s="36"/>
      <c r="D462" s="30"/>
      <c r="F462" s="2" t="s">
        <v>6</v>
      </c>
      <c r="G462" s="20"/>
      <c r="H462" s="20"/>
      <c r="I462" s="6"/>
      <c r="J462" s="6"/>
      <c r="K462" s="7"/>
      <c r="L462" s="21"/>
    </row>
    <row r="463" spans="1:17">
      <c r="B463" s="31" t="s">
        <v>57</v>
      </c>
      <c r="C463" s="35"/>
      <c r="D463" s="31"/>
      <c r="F463" t="s">
        <v>66</v>
      </c>
      <c r="I463" s="38"/>
      <c r="J463" s="47"/>
    </row>
    <row r="464" spans="1:17">
      <c r="B464" s="31" t="s">
        <v>58</v>
      </c>
      <c r="C464" s="35"/>
      <c r="D464" s="31"/>
    </row>
    <row r="465" spans="2:12">
      <c r="B465" s="31" t="s">
        <v>59</v>
      </c>
      <c r="C465" s="35"/>
      <c r="D465" s="31"/>
      <c r="G465" s="3" t="s">
        <v>65</v>
      </c>
      <c r="H465" s="3"/>
      <c r="I465" s="3" t="s">
        <v>38</v>
      </c>
      <c r="J465" s="3"/>
      <c r="K465" s="3" t="s">
        <v>9</v>
      </c>
      <c r="L465" s="3" t="s">
        <v>39</v>
      </c>
    </row>
    <row r="466" spans="2:12">
      <c r="B466" s="31" t="s">
        <v>60</v>
      </c>
      <c r="C466" s="35"/>
      <c r="D466" s="31"/>
      <c r="F466" s="2" t="s">
        <v>0</v>
      </c>
      <c r="G466" s="20"/>
      <c r="H466" s="20"/>
      <c r="I466" s="6"/>
      <c r="J466" s="6"/>
      <c r="K466" s="6"/>
      <c r="L466" s="21"/>
    </row>
    <row r="467" spans="2:12">
      <c r="B467" s="31" t="s">
        <v>61</v>
      </c>
      <c r="C467" s="35"/>
      <c r="D467" s="31"/>
      <c r="F467" s="2" t="s">
        <v>1</v>
      </c>
      <c r="G467" s="20"/>
      <c r="H467" s="20"/>
      <c r="I467" s="6"/>
      <c r="J467" s="6"/>
      <c r="K467" s="6"/>
      <c r="L467" s="21"/>
    </row>
    <row r="468" spans="2:12">
      <c r="B468" s="31" t="s">
        <v>62</v>
      </c>
      <c r="C468" s="36"/>
      <c r="D468" s="31"/>
      <c r="F468" s="2" t="s">
        <v>2</v>
      </c>
      <c r="G468" s="20"/>
      <c r="H468" s="20"/>
      <c r="I468" s="6"/>
      <c r="J468" s="6"/>
      <c r="K468" s="6"/>
      <c r="L468" s="21"/>
    </row>
    <row r="469" spans="2:12">
      <c r="B469" s="31" t="s">
        <v>63</v>
      </c>
      <c r="C469" s="36"/>
      <c r="D469" s="30"/>
      <c r="F469" s="2" t="s">
        <v>3</v>
      </c>
      <c r="G469" s="20"/>
      <c r="H469" s="20"/>
      <c r="I469" s="6"/>
      <c r="J469" s="6"/>
      <c r="K469" s="6"/>
      <c r="L469" s="21"/>
    </row>
    <row r="470" spans="2:12">
      <c r="B470" s="31" t="s">
        <v>64</v>
      </c>
      <c r="C470" s="35"/>
      <c r="D470" s="31"/>
      <c r="F470" s="2" t="s">
        <v>4</v>
      </c>
      <c r="G470" s="20"/>
      <c r="H470" s="20"/>
      <c r="I470" s="6"/>
      <c r="J470" s="6"/>
      <c r="K470" s="6"/>
      <c r="L470" s="21"/>
    </row>
    <row r="471" spans="2:12">
      <c r="B471" s="31" t="s">
        <v>2</v>
      </c>
      <c r="C471" s="36"/>
      <c r="D471" s="30"/>
      <c r="F471" s="2" t="s">
        <v>5</v>
      </c>
      <c r="G471" s="20"/>
      <c r="H471" s="20"/>
      <c r="I471" s="6"/>
      <c r="J471" s="6"/>
      <c r="K471" s="6"/>
      <c r="L471" s="21"/>
    </row>
    <row r="472" spans="2:12">
      <c r="B472" s="31" t="s">
        <v>57</v>
      </c>
      <c r="C472" s="35"/>
      <c r="D472" s="31"/>
      <c r="F472" s="2" t="s">
        <v>6</v>
      </c>
      <c r="G472" s="20"/>
      <c r="H472" s="20"/>
      <c r="I472" s="6"/>
      <c r="J472" s="6"/>
      <c r="K472" s="6"/>
      <c r="L472" s="21"/>
    </row>
    <row r="473" spans="2:12">
      <c r="B473" s="31" t="s">
        <v>58</v>
      </c>
      <c r="C473" s="36"/>
      <c r="D473" s="31"/>
    </row>
    <row r="474" spans="2:12">
      <c r="B474" s="31" t="s">
        <v>59</v>
      </c>
      <c r="C474" s="36"/>
      <c r="D474" s="31"/>
    </row>
    <row r="475" spans="2:12">
      <c r="B475" s="31" t="s">
        <v>60</v>
      </c>
      <c r="C475" s="36"/>
      <c r="D475" s="31"/>
    </row>
    <row r="476" spans="2:12">
      <c r="B476" s="31" t="s">
        <v>61</v>
      </c>
      <c r="C476" s="36"/>
      <c r="D476" s="31"/>
    </row>
    <row r="477" spans="2:12">
      <c r="B477" s="31" t="s">
        <v>62</v>
      </c>
      <c r="C477" s="36"/>
      <c r="D477" s="31"/>
    </row>
    <row r="478" spans="2:12">
      <c r="B478" s="31" t="s">
        <v>63</v>
      </c>
      <c r="C478" s="36"/>
      <c r="D478" s="31"/>
    </row>
    <row r="479" spans="2:12">
      <c r="B479" s="31" t="s">
        <v>64</v>
      </c>
      <c r="C479" s="35"/>
      <c r="D479" s="31"/>
    </row>
    <row r="480" spans="2:12">
      <c r="B480" s="31" t="s">
        <v>3</v>
      </c>
      <c r="C480" s="36"/>
      <c r="D480" s="30"/>
    </row>
    <row r="481" spans="2:4">
      <c r="B481" s="31" t="s">
        <v>57</v>
      </c>
      <c r="C481" s="36"/>
      <c r="D481" s="31"/>
    </row>
    <row r="482" spans="2:4">
      <c r="B482" s="31" t="s">
        <v>58</v>
      </c>
      <c r="C482" s="36"/>
      <c r="D482" s="31"/>
    </row>
    <row r="483" spans="2:4">
      <c r="B483" s="31" t="s">
        <v>59</v>
      </c>
      <c r="C483" s="36"/>
      <c r="D483" s="31"/>
    </row>
    <row r="484" spans="2:4">
      <c r="B484" s="31" t="s">
        <v>60</v>
      </c>
      <c r="C484" s="36"/>
      <c r="D484" s="31"/>
    </row>
    <row r="485" spans="2:4">
      <c r="B485" s="31" t="s">
        <v>61</v>
      </c>
      <c r="C485" s="36"/>
      <c r="D485" s="31"/>
    </row>
    <row r="486" spans="2:4">
      <c r="B486" s="31" t="s">
        <v>62</v>
      </c>
      <c r="C486" s="36"/>
      <c r="D486" s="31"/>
    </row>
    <row r="487" spans="2:4">
      <c r="B487" s="31" t="s">
        <v>63</v>
      </c>
      <c r="C487" s="36"/>
      <c r="D487" s="31"/>
    </row>
    <row r="488" spans="2:4">
      <c r="B488" s="31" t="s">
        <v>64</v>
      </c>
      <c r="C488" s="35"/>
      <c r="D488" s="31"/>
    </row>
    <row r="489" spans="2:4">
      <c r="B489" s="31" t="s">
        <v>4</v>
      </c>
      <c r="C489" s="36"/>
      <c r="D489" s="30"/>
    </row>
    <row r="490" spans="2:4">
      <c r="B490" s="31" t="s">
        <v>57</v>
      </c>
      <c r="C490" s="36"/>
      <c r="D490" s="31"/>
    </row>
    <row r="491" spans="2:4">
      <c r="B491" s="31" t="s">
        <v>58</v>
      </c>
      <c r="C491" s="36"/>
      <c r="D491" s="31"/>
    </row>
    <row r="492" spans="2:4">
      <c r="B492" s="31" t="s">
        <v>59</v>
      </c>
      <c r="C492" s="36"/>
      <c r="D492" s="31"/>
    </row>
    <row r="493" spans="2:4">
      <c r="B493" s="31" t="s">
        <v>60</v>
      </c>
      <c r="C493" s="36"/>
      <c r="D493" s="31"/>
    </row>
    <row r="494" spans="2:4">
      <c r="B494" s="31" t="s">
        <v>61</v>
      </c>
      <c r="C494" s="36"/>
      <c r="D494" s="31"/>
    </row>
    <row r="495" spans="2:4">
      <c r="B495" s="31" t="s">
        <v>62</v>
      </c>
      <c r="C495" s="35"/>
      <c r="D495" s="31"/>
    </row>
    <row r="496" spans="2:4">
      <c r="B496" s="31" t="s">
        <v>63</v>
      </c>
      <c r="C496" s="35"/>
      <c r="D496" s="31"/>
    </row>
    <row r="497" spans="2:4">
      <c r="B497" s="31" t="s">
        <v>64</v>
      </c>
      <c r="C497" s="35"/>
      <c r="D497" s="31"/>
    </row>
    <row r="498" spans="2:4">
      <c r="B498" s="31" t="s">
        <v>5</v>
      </c>
      <c r="C498" s="36"/>
      <c r="D498" s="30"/>
    </row>
    <row r="499" spans="2:4">
      <c r="B499" s="31" t="s">
        <v>57</v>
      </c>
      <c r="C499" s="36"/>
      <c r="D499" s="31"/>
    </row>
    <row r="500" spans="2:4">
      <c r="B500" s="31" t="s">
        <v>58</v>
      </c>
      <c r="C500" s="36"/>
      <c r="D500" s="31"/>
    </row>
    <row r="501" spans="2:4">
      <c r="B501" s="31" t="s">
        <v>59</v>
      </c>
      <c r="C501" s="36"/>
      <c r="D501" s="31"/>
    </row>
    <row r="502" spans="2:4">
      <c r="B502" s="31" t="s">
        <v>60</v>
      </c>
      <c r="C502" s="35"/>
      <c r="D502" s="31"/>
    </row>
    <row r="503" spans="2:4">
      <c r="B503" s="31" t="s">
        <v>61</v>
      </c>
      <c r="C503" s="35"/>
      <c r="D503" s="31"/>
    </row>
    <row r="504" spans="2:4">
      <c r="B504" s="31" t="s">
        <v>62</v>
      </c>
      <c r="C504" s="35"/>
      <c r="D504" s="31"/>
    </row>
    <row r="505" spans="2:4">
      <c r="B505" s="31" t="s">
        <v>63</v>
      </c>
      <c r="C505" s="35"/>
      <c r="D505" s="31"/>
    </row>
    <row r="506" spans="2:4">
      <c r="B506" s="31" t="s">
        <v>64</v>
      </c>
      <c r="C506" s="35"/>
      <c r="D506" s="31"/>
    </row>
    <row r="507" spans="2:4">
      <c r="B507" s="31" t="s">
        <v>6</v>
      </c>
      <c r="C507" s="36"/>
      <c r="D507" s="30"/>
    </row>
    <row r="508" spans="2:4">
      <c r="B508" s="31" t="s">
        <v>57</v>
      </c>
      <c r="C508" s="36"/>
      <c r="D508" s="30"/>
    </row>
    <row r="509" spans="2:4">
      <c r="B509" s="31" t="s">
        <v>58</v>
      </c>
      <c r="C509" s="36"/>
      <c r="D509" s="31"/>
    </row>
    <row r="510" spans="2:4">
      <c r="B510" s="31" t="s">
        <v>59</v>
      </c>
      <c r="C510" s="35"/>
      <c r="D510" s="31"/>
    </row>
    <row r="511" spans="2:4">
      <c r="B511" s="31" t="s">
        <v>60</v>
      </c>
      <c r="C511" s="35"/>
      <c r="D511" s="31"/>
    </row>
    <row r="512" spans="2:4">
      <c r="B512" s="31" t="s">
        <v>61</v>
      </c>
      <c r="C512" s="35"/>
      <c r="D512" s="31"/>
    </row>
    <row r="513" spans="1:12">
      <c r="B513" s="31" t="s">
        <v>62</v>
      </c>
      <c r="C513" s="35"/>
      <c r="D513" s="31"/>
    </row>
    <row r="514" spans="1:12">
      <c r="B514" s="31" t="s">
        <v>63</v>
      </c>
      <c r="C514" s="35"/>
      <c r="D514" s="31"/>
    </row>
    <row r="515" spans="1:12">
      <c r="B515" s="31" t="s">
        <v>64</v>
      </c>
      <c r="C515" s="35"/>
      <c r="D515" s="31"/>
    </row>
    <row r="517" spans="1:12">
      <c r="A517">
        <v>2015</v>
      </c>
    </row>
    <row r="518" spans="1:12">
      <c r="B518" t="s">
        <v>53</v>
      </c>
      <c r="C518" t="s">
        <v>54</v>
      </c>
    </row>
    <row r="519" spans="1:12">
      <c r="C519" t="s">
        <v>55</v>
      </c>
      <c r="D519" t="s">
        <v>22</v>
      </c>
    </row>
    <row r="520" spans="1:12">
      <c r="B520" t="s">
        <v>56</v>
      </c>
    </row>
    <row r="521" spans="1:12">
      <c r="B521" t="s">
        <v>0</v>
      </c>
    </row>
    <row r="522" spans="1:12">
      <c r="B522" t="s">
        <v>57</v>
      </c>
    </row>
    <row r="523" spans="1:12">
      <c r="B523" t="s">
        <v>58</v>
      </c>
      <c r="G523" t="s">
        <v>8</v>
      </c>
      <c r="I523" t="s">
        <v>52</v>
      </c>
      <c r="K523" t="s">
        <v>38</v>
      </c>
      <c r="L523" t="s">
        <v>39</v>
      </c>
    </row>
    <row r="524" spans="1:12">
      <c r="B524" t="s">
        <v>59</v>
      </c>
      <c r="F524" t="s">
        <v>0</v>
      </c>
    </row>
    <row r="525" spans="1:12">
      <c r="B525" t="s">
        <v>60</v>
      </c>
      <c r="F525" t="s">
        <v>1</v>
      </c>
    </row>
    <row r="526" spans="1:12">
      <c r="B526" t="s">
        <v>61</v>
      </c>
      <c r="F526" t="s">
        <v>2</v>
      </c>
    </row>
    <row r="527" spans="1:12">
      <c r="B527" t="s">
        <v>62</v>
      </c>
      <c r="F527" t="s">
        <v>3</v>
      </c>
    </row>
    <row r="528" spans="1:12">
      <c r="B528" t="s">
        <v>63</v>
      </c>
      <c r="F528" t="s">
        <v>4</v>
      </c>
    </row>
    <row r="529" spans="2:12">
      <c r="B529" t="s">
        <v>64</v>
      </c>
      <c r="F529" t="s">
        <v>5</v>
      </c>
    </row>
    <row r="530" spans="2:12">
      <c r="B530" t="s">
        <v>1</v>
      </c>
      <c r="F530" t="s">
        <v>6</v>
      </c>
    </row>
    <row r="531" spans="2:12">
      <c r="B531" t="s">
        <v>57</v>
      </c>
    </row>
    <row r="532" spans="2:12">
      <c r="B532" t="s">
        <v>58</v>
      </c>
    </row>
    <row r="533" spans="2:12">
      <c r="B533" t="s">
        <v>59</v>
      </c>
      <c r="G533" t="s">
        <v>65</v>
      </c>
      <c r="I533" t="s">
        <v>38</v>
      </c>
      <c r="K533" t="s">
        <v>9</v>
      </c>
      <c r="L533" t="s">
        <v>39</v>
      </c>
    </row>
    <row r="534" spans="2:12">
      <c r="B534" t="s">
        <v>60</v>
      </c>
      <c r="F534" t="s">
        <v>0</v>
      </c>
    </row>
    <row r="535" spans="2:12">
      <c r="B535" t="s">
        <v>61</v>
      </c>
      <c r="F535" t="s">
        <v>1</v>
      </c>
    </row>
    <row r="536" spans="2:12">
      <c r="B536" t="s">
        <v>62</v>
      </c>
      <c r="F536" t="s">
        <v>2</v>
      </c>
    </row>
    <row r="537" spans="2:12">
      <c r="B537" t="s">
        <v>63</v>
      </c>
      <c r="F537" t="s">
        <v>3</v>
      </c>
    </row>
    <row r="538" spans="2:12">
      <c r="B538" t="s">
        <v>64</v>
      </c>
      <c r="F538" t="s">
        <v>4</v>
      </c>
    </row>
    <row r="539" spans="2:12">
      <c r="B539" t="s">
        <v>2</v>
      </c>
      <c r="F539" t="s">
        <v>5</v>
      </c>
    </row>
    <row r="540" spans="2:12">
      <c r="B540" t="s">
        <v>57</v>
      </c>
      <c r="F540" t="s">
        <v>6</v>
      </c>
    </row>
    <row r="541" spans="2:12">
      <c r="B541" t="s">
        <v>58</v>
      </c>
    </row>
    <row r="542" spans="2:12">
      <c r="B542" t="s">
        <v>59</v>
      </c>
    </row>
    <row r="543" spans="2:12">
      <c r="B543" t="s">
        <v>60</v>
      </c>
    </row>
    <row r="544" spans="2:12">
      <c r="B544" t="s">
        <v>61</v>
      </c>
    </row>
    <row r="545" spans="2:2">
      <c r="B545" t="s">
        <v>62</v>
      </c>
    </row>
    <row r="546" spans="2:2">
      <c r="B546" t="s">
        <v>63</v>
      </c>
    </row>
    <row r="547" spans="2:2">
      <c r="B547" t="s">
        <v>64</v>
      </c>
    </row>
    <row r="548" spans="2:2">
      <c r="B548" t="s">
        <v>3</v>
      </c>
    </row>
    <row r="549" spans="2:2">
      <c r="B549" t="s">
        <v>57</v>
      </c>
    </row>
    <row r="550" spans="2:2">
      <c r="B550" t="s">
        <v>58</v>
      </c>
    </row>
    <row r="551" spans="2:2">
      <c r="B551" t="s">
        <v>59</v>
      </c>
    </row>
    <row r="552" spans="2:2">
      <c r="B552" t="s">
        <v>60</v>
      </c>
    </row>
    <row r="553" spans="2:2">
      <c r="B553" t="s">
        <v>61</v>
      </c>
    </row>
    <row r="554" spans="2:2">
      <c r="B554" t="s">
        <v>62</v>
      </c>
    </row>
    <row r="555" spans="2:2">
      <c r="B555" t="s">
        <v>63</v>
      </c>
    </row>
    <row r="556" spans="2:2">
      <c r="B556" t="s">
        <v>64</v>
      </c>
    </row>
    <row r="557" spans="2:2">
      <c r="B557" t="s">
        <v>4</v>
      </c>
    </row>
    <row r="558" spans="2:2">
      <c r="B558" t="s">
        <v>57</v>
      </c>
    </row>
    <row r="559" spans="2:2">
      <c r="B559" t="s">
        <v>58</v>
      </c>
    </row>
    <row r="560" spans="2:2">
      <c r="B560" t="s">
        <v>59</v>
      </c>
    </row>
    <row r="561" spans="2:2">
      <c r="B561" t="s">
        <v>60</v>
      </c>
    </row>
    <row r="562" spans="2:2">
      <c r="B562" t="s">
        <v>61</v>
      </c>
    </row>
    <row r="563" spans="2:2">
      <c r="B563" t="s">
        <v>62</v>
      </c>
    </row>
    <row r="564" spans="2:2">
      <c r="B564" t="s">
        <v>63</v>
      </c>
    </row>
    <row r="565" spans="2:2">
      <c r="B565" t="s">
        <v>64</v>
      </c>
    </row>
    <row r="566" spans="2:2">
      <c r="B566" t="s">
        <v>5</v>
      </c>
    </row>
    <row r="567" spans="2:2">
      <c r="B567" t="s">
        <v>57</v>
      </c>
    </row>
    <row r="568" spans="2:2">
      <c r="B568" t="s">
        <v>58</v>
      </c>
    </row>
    <row r="569" spans="2:2">
      <c r="B569" t="s">
        <v>59</v>
      </c>
    </row>
    <row r="570" spans="2:2">
      <c r="B570" t="s">
        <v>60</v>
      </c>
    </row>
    <row r="571" spans="2:2">
      <c r="B571" t="s">
        <v>61</v>
      </c>
    </row>
    <row r="572" spans="2:2">
      <c r="B572" t="s">
        <v>62</v>
      </c>
    </row>
    <row r="573" spans="2:2">
      <c r="B573" t="s">
        <v>63</v>
      </c>
    </row>
    <row r="574" spans="2:2">
      <c r="B574" t="s">
        <v>64</v>
      </c>
    </row>
    <row r="575" spans="2:2">
      <c r="B575" t="s">
        <v>6</v>
      </c>
    </row>
    <row r="576" spans="2:2">
      <c r="B576" t="s">
        <v>57</v>
      </c>
    </row>
    <row r="577" spans="2:2">
      <c r="B577" t="s">
        <v>58</v>
      </c>
    </row>
    <row r="578" spans="2:2">
      <c r="B578" t="s">
        <v>59</v>
      </c>
    </row>
    <row r="579" spans="2:2">
      <c r="B579" t="s">
        <v>60</v>
      </c>
    </row>
    <row r="580" spans="2:2">
      <c r="B580" t="s">
        <v>61</v>
      </c>
    </row>
    <row r="581" spans="2:2">
      <c r="B581" t="s">
        <v>62</v>
      </c>
    </row>
    <row r="582" spans="2:2">
      <c r="B582" t="s">
        <v>63</v>
      </c>
    </row>
    <row r="583" spans="2:2">
      <c r="B583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Renter Cost Burdened by Income</vt:lpstr>
      <vt:lpstr>Owner Cost Burdened by Income</vt:lpstr>
      <vt:lpstr>MOE</vt:lpstr>
      <vt:lpstr>Renters</vt:lpstr>
      <vt:lpstr>Owners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2014-12-08T21:29:13Z</dcterms:created>
  <dcterms:modified xsi:type="dcterms:W3CDTF">2025-09-04T18:22:25Z</dcterms:modified>
</cp:coreProperties>
</file>