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emographics\For Web\"/>
    </mc:Choice>
  </mc:AlternateContent>
  <xr:revisionPtr revIDLastSave="0" documentId="13_ncr:1_{09D4F062-42B9-490E-98A5-346B36E738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FI" sheetId="1" r:id="rId1"/>
    <sheet name="Educational Attainmen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3" l="1"/>
  <c r="O37" i="3" s="1"/>
  <c r="N41" i="3" s="1"/>
  <c r="N31" i="3"/>
  <c r="N37" i="3" s="1"/>
  <c r="O41" i="3" s="1"/>
  <c r="M31" i="3"/>
  <c r="M37" i="3" s="1"/>
  <c r="L41" i="3" s="1"/>
  <c r="L31" i="3"/>
  <c r="L37" i="3" s="1"/>
  <c r="M41" i="3" s="1"/>
  <c r="O30" i="3"/>
  <c r="O36" i="3" s="1"/>
  <c r="N30" i="3"/>
  <c r="N36" i="3" s="1"/>
  <c r="M30" i="3"/>
  <c r="M36" i="3" s="1"/>
  <c r="L30" i="3"/>
  <c r="L36" i="3" s="1"/>
  <c r="O29" i="3"/>
  <c r="O35" i="3" s="1"/>
  <c r="N29" i="3"/>
  <c r="N35" i="3" s="1"/>
  <c r="M29" i="3"/>
  <c r="M35" i="3" s="1"/>
  <c r="L29" i="3"/>
  <c r="L35" i="3" s="1"/>
  <c r="O28" i="3"/>
  <c r="O34" i="3" s="1"/>
  <c r="O38" i="3" s="1"/>
  <c r="N28" i="3"/>
  <c r="N34" i="3" s="1"/>
  <c r="M28" i="3"/>
  <c r="M34" i="3" s="1"/>
  <c r="M38" i="3" s="1"/>
  <c r="L28" i="3"/>
  <c r="L34" i="3" s="1"/>
  <c r="L38" i="3" s="1"/>
  <c r="O27" i="3"/>
  <c r="N27" i="3"/>
  <c r="M27" i="3"/>
  <c r="L27" i="3"/>
  <c r="AA7" i="1"/>
  <c r="AA8" i="1"/>
  <c r="AA9" i="1"/>
  <c r="AA6" i="1"/>
  <c r="P14" i="1"/>
  <c r="Q14" i="1"/>
  <c r="R14" i="1"/>
  <c r="R18" i="1"/>
  <c r="V19" i="1"/>
  <c r="W19" i="1"/>
  <c r="V20" i="1"/>
  <c r="W20" i="1"/>
  <c r="V21" i="1"/>
  <c r="W21" i="1" s="1"/>
  <c r="V23" i="1"/>
  <c r="W23" i="1"/>
  <c r="W18" i="1"/>
  <c r="V18" i="1"/>
  <c r="W9" i="1"/>
  <c r="V9" i="1"/>
  <c r="T18" i="1"/>
  <c r="S18" i="1"/>
  <c r="T19" i="1"/>
  <c r="T20" i="1"/>
  <c r="T21" i="1"/>
  <c r="T23" i="1"/>
  <c r="U14" i="1"/>
  <c r="T14" i="1"/>
  <c r="S14" i="1"/>
  <c r="S20" i="1"/>
  <c r="N55" i="3"/>
  <c r="O59" i="3"/>
  <c r="N59" i="3"/>
  <c r="M59" i="3"/>
  <c r="L59" i="3"/>
  <c r="O58" i="3"/>
  <c r="N58" i="3"/>
  <c r="M58" i="3"/>
  <c r="L58" i="3"/>
  <c r="O57" i="3"/>
  <c r="N57" i="3"/>
  <c r="M57" i="3"/>
  <c r="L57" i="3"/>
  <c r="O56" i="3"/>
  <c r="N56" i="3"/>
  <c r="M56" i="3"/>
  <c r="L56" i="3"/>
  <c r="O55" i="3"/>
  <c r="M55" i="3"/>
  <c r="L55" i="3"/>
  <c r="O7" i="3"/>
  <c r="O6" i="3"/>
  <c r="O5" i="3"/>
  <c r="O4" i="3"/>
  <c r="N7" i="3"/>
  <c r="N6" i="3"/>
  <c r="N5" i="3"/>
  <c r="N4" i="3"/>
  <c r="M7" i="3"/>
  <c r="M6" i="3"/>
  <c r="M5" i="3"/>
  <c r="M4" i="3"/>
  <c r="L7" i="3"/>
  <c r="L6" i="3"/>
  <c r="L5" i="3"/>
  <c r="L4" i="3"/>
  <c r="O3" i="3"/>
  <c r="N3" i="3"/>
  <c r="M3" i="3"/>
  <c r="L3" i="3"/>
  <c r="N84" i="3"/>
  <c r="M84" i="3"/>
  <c r="O84" i="3"/>
  <c r="L84" i="3"/>
  <c r="O83" i="3"/>
  <c r="N83" i="3"/>
  <c r="M83" i="3"/>
  <c r="L83" i="3"/>
  <c r="O82" i="3"/>
  <c r="N82" i="3"/>
  <c r="M82" i="3"/>
  <c r="L82" i="3"/>
  <c r="O81" i="3"/>
  <c r="N81" i="3"/>
  <c r="M81" i="3"/>
  <c r="L81" i="3"/>
  <c r="O80" i="3"/>
  <c r="N80" i="3"/>
  <c r="N90" i="3" s="1"/>
  <c r="O94" i="3" s="1"/>
  <c r="M80" i="3"/>
  <c r="L80" i="3"/>
  <c r="E281" i="3"/>
  <c r="C281" i="3"/>
  <c r="B281" i="3"/>
  <c r="E280" i="3"/>
  <c r="C280" i="3"/>
  <c r="B280" i="3"/>
  <c r="D280" i="3" s="1"/>
  <c r="E279" i="3"/>
  <c r="C279" i="3"/>
  <c r="B279" i="3"/>
  <c r="E278" i="3"/>
  <c r="C278" i="3"/>
  <c r="B278" i="3"/>
  <c r="F274" i="3"/>
  <c r="E274" i="3"/>
  <c r="C274" i="3"/>
  <c r="B274" i="3"/>
  <c r="F273" i="3"/>
  <c r="E273" i="3"/>
  <c r="C273" i="3"/>
  <c r="B273" i="3"/>
  <c r="F272" i="3"/>
  <c r="E272" i="3"/>
  <c r="C272" i="3"/>
  <c r="B272" i="3"/>
  <c r="F271" i="3"/>
  <c r="E271" i="3"/>
  <c r="C271" i="3"/>
  <c r="B271" i="3"/>
  <c r="F267" i="3"/>
  <c r="E267" i="3"/>
  <c r="C267" i="3"/>
  <c r="B267" i="3"/>
  <c r="F266" i="3"/>
  <c r="E266" i="3"/>
  <c r="C266" i="3"/>
  <c r="B266" i="3"/>
  <c r="F265" i="3"/>
  <c r="E265" i="3"/>
  <c r="C265" i="3"/>
  <c r="B265" i="3"/>
  <c r="F264" i="3"/>
  <c r="E264" i="3"/>
  <c r="C264" i="3"/>
  <c r="B264" i="3"/>
  <c r="F260" i="3"/>
  <c r="E260" i="3"/>
  <c r="C260" i="3"/>
  <c r="B260" i="3"/>
  <c r="F259" i="3"/>
  <c r="E259" i="3"/>
  <c r="C259" i="3"/>
  <c r="B259" i="3"/>
  <c r="F258" i="3"/>
  <c r="E258" i="3"/>
  <c r="C258" i="3"/>
  <c r="B258" i="3"/>
  <c r="F257" i="3"/>
  <c r="E257" i="3"/>
  <c r="C257" i="3"/>
  <c r="B257" i="3"/>
  <c r="O242" i="3"/>
  <c r="N242" i="3"/>
  <c r="M242" i="3"/>
  <c r="L242" i="3"/>
  <c r="O241" i="3"/>
  <c r="N241" i="3"/>
  <c r="M241" i="3"/>
  <c r="L241" i="3"/>
  <c r="O240" i="3"/>
  <c r="N240" i="3"/>
  <c r="M240" i="3"/>
  <c r="L240" i="3"/>
  <c r="O239" i="3"/>
  <c r="N239" i="3"/>
  <c r="M239" i="3"/>
  <c r="L239" i="3"/>
  <c r="O238" i="3"/>
  <c r="N238" i="3"/>
  <c r="M238" i="3"/>
  <c r="L238" i="3"/>
  <c r="E232" i="3"/>
  <c r="C232" i="3"/>
  <c r="B232" i="3"/>
  <c r="E231" i="3"/>
  <c r="C231" i="3"/>
  <c r="B231" i="3"/>
  <c r="E230" i="3"/>
  <c r="C230" i="3"/>
  <c r="B230" i="3"/>
  <c r="E229" i="3"/>
  <c r="C229" i="3"/>
  <c r="B229" i="3"/>
  <c r="F225" i="3"/>
  <c r="E225" i="3"/>
  <c r="C225" i="3"/>
  <c r="B225" i="3"/>
  <c r="F224" i="3"/>
  <c r="E224" i="3"/>
  <c r="C224" i="3"/>
  <c r="B224" i="3"/>
  <c r="F223" i="3"/>
  <c r="E223" i="3"/>
  <c r="C223" i="3"/>
  <c r="B223" i="3"/>
  <c r="F222" i="3"/>
  <c r="E222" i="3"/>
  <c r="C222" i="3"/>
  <c r="B222" i="3"/>
  <c r="F218" i="3"/>
  <c r="E218" i="3"/>
  <c r="C218" i="3"/>
  <c r="B218" i="3"/>
  <c r="F217" i="3"/>
  <c r="E217" i="3"/>
  <c r="C217" i="3"/>
  <c r="B217" i="3"/>
  <c r="F216" i="3"/>
  <c r="E216" i="3"/>
  <c r="C216" i="3"/>
  <c r="B216" i="3"/>
  <c r="F215" i="3"/>
  <c r="E215" i="3"/>
  <c r="C215" i="3"/>
  <c r="B215" i="3"/>
  <c r="F211" i="3"/>
  <c r="E211" i="3"/>
  <c r="C211" i="3"/>
  <c r="B211" i="3"/>
  <c r="F210" i="3"/>
  <c r="E210" i="3"/>
  <c r="C210" i="3"/>
  <c r="B210" i="3"/>
  <c r="F209" i="3"/>
  <c r="E209" i="3"/>
  <c r="C209" i="3"/>
  <c r="B209" i="3"/>
  <c r="F208" i="3"/>
  <c r="E208" i="3"/>
  <c r="C208" i="3"/>
  <c r="B208" i="3"/>
  <c r="O193" i="3"/>
  <c r="N193" i="3"/>
  <c r="M193" i="3"/>
  <c r="L193" i="3"/>
  <c r="O192" i="3"/>
  <c r="N192" i="3"/>
  <c r="M192" i="3"/>
  <c r="L192" i="3"/>
  <c r="O191" i="3"/>
  <c r="N191" i="3"/>
  <c r="M191" i="3"/>
  <c r="L191" i="3"/>
  <c r="O190" i="3"/>
  <c r="N190" i="3"/>
  <c r="M190" i="3"/>
  <c r="L190" i="3"/>
  <c r="O189" i="3"/>
  <c r="N189" i="3"/>
  <c r="M189" i="3"/>
  <c r="L189" i="3"/>
  <c r="E168" i="3"/>
  <c r="C168" i="3"/>
  <c r="B168" i="3"/>
  <c r="E167" i="3"/>
  <c r="C167" i="3"/>
  <c r="B167" i="3"/>
  <c r="E166" i="3"/>
  <c r="C166" i="3"/>
  <c r="B166" i="3"/>
  <c r="E165" i="3"/>
  <c r="C165" i="3"/>
  <c r="B165" i="3"/>
  <c r="F161" i="3"/>
  <c r="E161" i="3"/>
  <c r="C161" i="3"/>
  <c r="B161" i="3"/>
  <c r="F160" i="3"/>
  <c r="E160" i="3"/>
  <c r="C160" i="3"/>
  <c r="B160" i="3"/>
  <c r="F159" i="3"/>
  <c r="E159" i="3"/>
  <c r="C159" i="3"/>
  <c r="B159" i="3"/>
  <c r="F158" i="3"/>
  <c r="E158" i="3"/>
  <c r="C158" i="3"/>
  <c r="B158" i="3"/>
  <c r="F154" i="3"/>
  <c r="E154" i="3"/>
  <c r="C154" i="3"/>
  <c r="B154" i="3"/>
  <c r="F153" i="3"/>
  <c r="E153" i="3"/>
  <c r="C153" i="3"/>
  <c r="B153" i="3"/>
  <c r="F152" i="3"/>
  <c r="E152" i="3"/>
  <c r="C152" i="3"/>
  <c r="B152" i="3"/>
  <c r="F151" i="3"/>
  <c r="E151" i="3"/>
  <c r="C151" i="3"/>
  <c r="B151" i="3"/>
  <c r="F147" i="3"/>
  <c r="E147" i="3"/>
  <c r="C147" i="3"/>
  <c r="B147" i="3"/>
  <c r="F146" i="3"/>
  <c r="E146" i="3"/>
  <c r="C146" i="3"/>
  <c r="B146" i="3"/>
  <c r="F145" i="3"/>
  <c r="E145" i="3"/>
  <c r="C145" i="3"/>
  <c r="B145" i="3"/>
  <c r="F144" i="3"/>
  <c r="E144" i="3"/>
  <c r="C144" i="3"/>
  <c r="B144" i="3"/>
  <c r="O129" i="3"/>
  <c r="N129" i="3"/>
  <c r="M129" i="3"/>
  <c r="L129" i="3"/>
  <c r="O128" i="3"/>
  <c r="N128" i="3"/>
  <c r="M128" i="3"/>
  <c r="L128" i="3"/>
  <c r="O127" i="3"/>
  <c r="N127" i="3"/>
  <c r="M127" i="3"/>
  <c r="L127" i="3"/>
  <c r="O126" i="3"/>
  <c r="N126" i="3"/>
  <c r="M126" i="3"/>
  <c r="L126" i="3"/>
  <c r="O125" i="3"/>
  <c r="N125" i="3"/>
  <c r="M125" i="3"/>
  <c r="L125" i="3"/>
  <c r="O109" i="3"/>
  <c r="N109" i="3"/>
  <c r="M109" i="3"/>
  <c r="L109" i="3"/>
  <c r="O108" i="3"/>
  <c r="N108" i="3"/>
  <c r="M108" i="3"/>
  <c r="L108" i="3"/>
  <c r="O107" i="3"/>
  <c r="N107" i="3"/>
  <c r="M107" i="3"/>
  <c r="L107" i="3"/>
  <c r="O106" i="3"/>
  <c r="N106" i="3"/>
  <c r="M106" i="3"/>
  <c r="L106" i="3"/>
  <c r="O105" i="3"/>
  <c r="N105" i="3"/>
  <c r="M105" i="3"/>
  <c r="L105" i="3"/>
  <c r="R20" i="1"/>
  <c r="P18" i="1"/>
  <c r="N38" i="3" l="1"/>
  <c r="N63" i="3"/>
  <c r="N65" i="3"/>
  <c r="O69" i="3" s="1"/>
  <c r="M62" i="3"/>
  <c r="O65" i="3"/>
  <c r="N69" i="3" s="1"/>
  <c r="N62" i="3"/>
  <c r="N64" i="3"/>
  <c r="N66" i="3" s="1"/>
  <c r="L65" i="3"/>
  <c r="M69" i="3" s="1"/>
  <c r="M63" i="3"/>
  <c r="M65" i="3"/>
  <c r="L69" i="3" s="1"/>
  <c r="O63" i="3"/>
  <c r="L62" i="3"/>
  <c r="L64" i="3"/>
  <c r="M64" i="3"/>
  <c r="O62" i="3"/>
  <c r="O64" i="3"/>
  <c r="L63" i="3"/>
  <c r="S19" i="1"/>
  <c r="S23" i="1"/>
  <c r="S21" i="1"/>
  <c r="R23" i="1"/>
  <c r="R19" i="1"/>
  <c r="R21" i="1"/>
  <c r="D257" i="3"/>
  <c r="G257" i="3" s="1"/>
  <c r="J257" i="3" s="1"/>
  <c r="D259" i="3"/>
  <c r="G259" i="3" s="1"/>
  <c r="J259" i="3" s="1"/>
  <c r="D266" i="3"/>
  <c r="G266" i="3" s="1"/>
  <c r="J266" i="3" s="1"/>
  <c r="D271" i="3"/>
  <c r="G271" i="3" s="1"/>
  <c r="J271" i="3" s="1"/>
  <c r="D273" i="3"/>
  <c r="G273" i="3" s="1"/>
  <c r="J273" i="3" s="1"/>
  <c r="D278" i="3"/>
  <c r="G278" i="3" s="1"/>
  <c r="J278" i="3" s="1"/>
  <c r="M135" i="3"/>
  <c r="L139" i="3" s="1"/>
  <c r="M90" i="3"/>
  <c r="L94" i="3" s="1"/>
  <c r="O88" i="3"/>
  <c r="L87" i="3"/>
  <c r="L89" i="3"/>
  <c r="N88" i="3"/>
  <c r="D166" i="3"/>
  <c r="G166" i="3" s="1"/>
  <c r="J166" i="3" s="1"/>
  <c r="D230" i="3"/>
  <c r="G230" i="3" s="1"/>
  <c r="J230" i="3" s="1"/>
  <c r="O90" i="3"/>
  <c r="N94" i="3" s="1"/>
  <c r="M115" i="3"/>
  <c r="L119" i="3" s="1"/>
  <c r="D146" i="3"/>
  <c r="G146" i="3" s="1"/>
  <c r="J146" i="3" s="1"/>
  <c r="M245" i="3"/>
  <c r="M247" i="3"/>
  <c r="D281" i="3"/>
  <c r="G281" i="3" s="1"/>
  <c r="J281" i="3" s="1"/>
  <c r="M87" i="3"/>
  <c r="M89" i="3"/>
  <c r="N248" i="3"/>
  <c r="O252" i="3" s="1"/>
  <c r="N247" i="3"/>
  <c r="N89" i="3"/>
  <c r="O87" i="3"/>
  <c r="O89" i="3"/>
  <c r="N245" i="3"/>
  <c r="N87" i="3"/>
  <c r="L135" i="3"/>
  <c r="M139" i="3" s="1"/>
  <c r="D145" i="3"/>
  <c r="D152" i="3"/>
  <c r="G152" i="3" s="1"/>
  <c r="J152" i="3" s="1"/>
  <c r="D159" i="3"/>
  <c r="G159" i="3" s="1"/>
  <c r="J159" i="3" s="1"/>
  <c r="D161" i="3"/>
  <c r="G161" i="3" s="1"/>
  <c r="J161" i="3" s="1"/>
  <c r="D209" i="3"/>
  <c r="D258" i="3"/>
  <c r="G258" i="3" s="1"/>
  <c r="J258" i="3" s="1"/>
  <c r="D260" i="3"/>
  <c r="G260" i="3" s="1"/>
  <c r="J260" i="3" s="1"/>
  <c r="D265" i="3"/>
  <c r="G265" i="3" s="1"/>
  <c r="J265" i="3" s="1"/>
  <c r="D267" i="3"/>
  <c r="G267" i="3" s="1"/>
  <c r="J267" i="3" s="1"/>
  <c r="D272" i="3"/>
  <c r="G272" i="3" s="1"/>
  <c r="J272" i="3" s="1"/>
  <c r="D274" i="3"/>
  <c r="G274" i="3" s="1"/>
  <c r="J274" i="3" s="1"/>
  <c r="L88" i="3"/>
  <c r="L90" i="3"/>
  <c r="M94" i="3" s="1"/>
  <c r="M88" i="3"/>
  <c r="M13" i="3"/>
  <c r="L17" i="3" s="1"/>
  <c r="N135" i="3"/>
  <c r="O139" i="3" s="1"/>
  <c r="L10" i="3"/>
  <c r="O112" i="3"/>
  <c r="O133" i="3"/>
  <c r="L115" i="3"/>
  <c r="M119" i="3" s="1"/>
  <c r="N133" i="3"/>
  <c r="O114" i="3"/>
  <c r="O135" i="3"/>
  <c r="N139" i="3" s="1"/>
  <c r="L113" i="3"/>
  <c r="O197" i="3"/>
  <c r="O246" i="3"/>
  <c r="O248" i="3"/>
  <c r="N252" i="3" s="1"/>
  <c r="D165" i="3"/>
  <c r="G165" i="3" s="1"/>
  <c r="J165" i="3" s="1"/>
  <c r="D208" i="3"/>
  <c r="G208" i="3" s="1"/>
  <c r="J208" i="3" s="1"/>
  <c r="D210" i="3"/>
  <c r="G210" i="3" s="1"/>
  <c r="J210" i="3" s="1"/>
  <c r="D217" i="3"/>
  <c r="G217" i="3" s="1"/>
  <c r="J217" i="3" s="1"/>
  <c r="D222" i="3"/>
  <c r="G222" i="3" s="1"/>
  <c r="J222" i="3" s="1"/>
  <c r="D224" i="3"/>
  <c r="G224" i="3" s="1"/>
  <c r="J224" i="3" s="1"/>
  <c r="M113" i="3"/>
  <c r="O245" i="3"/>
  <c r="L114" i="3"/>
  <c r="O132" i="3"/>
  <c r="O134" i="3"/>
  <c r="L198" i="3"/>
  <c r="L197" i="3"/>
  <c r="D211" i="3"/>
  <c r="G211" i="3" s="1"/>
  <c r="J211" i="3" s="1"/>
  <c r="D223" i="3"/>
  <c r="G223" i="3" s="1"/>
  <c r="J223" i="3" s="1"/>
  <c r="M197" i="3"/>
  <c r="M199" i="3"/>
  <c r="L203" i="3" s="1"/>
  <c r="M246" i="3"/>
  <c r="M248" i="3"/>
  <c r="L252" i="3" s="1"/>
  <c r="N132" i="3"/>
  <c r="N134" i="3"/>
  <c r="O247" i="3"/>
  <c r="M133" i="3"/>
  <c r="D151" i="3"/>
  <c r="D158" i="3"/>
  <c r="G158" i="3" s="1"/>
  <c r="J158" i="3" s="1"/>
  <c r="D160" i="3"/>
  <c r="G160" i="3" s="1"/>
  <c r="J160" i="3" s="1"/>
  <c r="D167" i="3"/>
  <c r="N197" i="3"/>
  <c r="N199" i="3"/>
  <c r="O203" i="3" s="1"/>
  <c r="N246" i="3"/>
  <c r="D279" i="3"/>
  <c r="D232" i="3"/>
  <c r="G232" i="3" s="1"/>
  <c r="J232" i="3" s="1"/>
  <c r="D153" i="3"/>
  <c r="G153" i="3" s="1"/>
  <c r="J153" i="3" s="1"/>
  <c r="D215" i="3"/>
  <c r="G215" i="3" s="1"/>
  <c r="L246" i="3"/>
  <c r="L112" i="3"/>
  <c r="D147" i="3"/>
  <c r="G147" i="3" s="1"/>
  <c r="J147" i="3" s="1"/>
  <c r="L196" i="3"/>
  <c r="L199" i="3"/>
  <c r="M203" i="3" s="1"/>
  <c r="N115" i="3"/>
  <c r="O119" i="3" s="1"/>
  <c r="O199" i="3"/>
  <c r="N203" i="3" s="1"/>
  <c r="D225" i="3"/>
  <c r="G225" i="3" s="1"/>
  <c r="J225" i="3" s="1"/>
  <c r="G145" i="3"/>
  <c r="H145" i="3" s="1"/>
  <c r="M112" i="3"/>
  <c r="M114" i="3"/>
  <c r="L132" i="3"/>
  <c r="L134" i="3"/>
  <c r="D154" i="3"/>
  <c r="G154" i="3" s="1"/>
  <c r="J154" i="3" s="1"/>
  <c r="D168" i="3"/>
  <c r="G168" i="3" s="1"/>
  <c r="J168" i="3" s="1"/>
  <c r="G209" i="3"/>
  <c r="J209" i="3" s="1"/>
  <c r="D216" i="3"/>
  <c r="G216" i="3" s="1"/>
  <c r="J216" i="3" s="1"/>
  <c r="D218" i="3"/>
  <c r="D231" i="3"/>
  <c r="L133" i="3"/>
  <c r="N113" i="3"/>
  <c r="L248" i="3"/>
  <c r="M252" i="3" s="1"/>
  <c r="G280" i="3"/>
  <c r="J280" i="3" s="1"/>
  <c r="N112" i="3"/>
  <c r="N114" i="3"/>
  <c r="M132" i="3"/>
  <c r="M134" i="3"/>
  <c r="D229" i="3"/>
  <c r="G229" i="3" s="1"/>
  <c r="J229" i="3" s="1"/>
  <c r="L245" i="3"/>
  <c r="L247" i="3"/>
  <c r="D264" i="3"/>
  <c r="G264" i="3" s="1"/>
  <c r="J264" i="3" s="1"/>
  <c r="O113" i="3"/>
  <c r="O115" i="3"/>
  <c r="N119" i="3" s="1"/>
  <c r="D144" i="3"/>
  <c r="M196" i="3"/>
  <c r="N196" i="3"/>
  <c r="N198" i="3"/>
  <c r="M198" i="3"/>
  <c r="O196" i="3"/>
  <c r="O198" i="3"/>
  <c r="P23" i="1"/>
  <c r="P21" i="1"/>
  <c r="P20" i="1"/>
  <c r="P19" i="1"/>
  <c r="M10" i="3"/>
  <c r="M12" i="3"/>
  <c r="N10" i="3"/>
  <c r="N12" i="3"/>
  <c r="O10" i="3"/>
  <c r="O12" i="3"/>
  <c r="O11" i="3"/>
  <c r="O13" i="3"/>
  <c r="N17" i="3" s="1"/>
  <c r="N11" i="3"/>
  <c r="N13" i="3"/>
  <c r="O17" i="3" s="1"/>
  <c r="M11" i="3"/>
  <c r="L11" i="3"/>
  <c r="L13" i="3"/>
  <c r="M17" i="3" s="1"/>
  <c r="L12" i="3"/>
  <c r="O14" i="1"/>
  <c r="O18" i="1" s="1"/>
  <c r="N14" i="1"/>
  <c r="O66" i="3" l="1"/>
  <c r="I271" i="3"/>
  <c r="L91" i="3"/>
  <c r="I208" i="3"/>
  <c r="M66" i="3"/>
  <c r="N91" i="3"/>
  <c r="L66" i="3"/>
  <c r="H271" i="3"/>
  <c r="H259" i="3"/>
  <c r="M91" i="3"/>
  <c r="I209" i="3"/>
  <c r="L116" i="3"/>
  <c r="N249" i="3"/>
  <c r="O249" i="3"/>
  <c r="O91" i="3"/>
  <c r="N136" i="3"/>
  <c r="I223" i="3"/>
  <c r="O136" i="3"/>
  <c r="J145" i="3"/>
  <c r="I260" i="3"/>
  <c r="G151" i="3"/>
  <c r="J151" i="3" s="1"/>
  <c r="M249" i="3"/>
  <c r="H158" i="3"/>
  <c r="G279" i="3"/>
  <c r="J279" i="3" s="1"/>
  <c r="H208" i="3"/>
  <c r="H222" i="3"/>
  <c r="I222" i="3"/>
  <c r="N14" i="3"/>
  <c r="H258" i="3"/>
  <c r="I266" i="3"/>
  <c r="I211" i="3"/>
  <c r="H266" i="3"/>
  <c r="M116" i="3"/>
  <c r="H211" i="3"/>
  <c r="L249" i="3"/>
  <c r="H257" i="3"/>
  <c r="I145" i="3"/>
  <c r="H273" i="3"/>
  <c r="I158" i="3"/>
  <c r="I210" i="3"/>
  <c r="I273" i="3"/>
  <c r="H280" i="3"/>
  <c r="I258" i="3"/>
  <c r="I229" i="3"/>
  <c r="H209" i="3"/>
  <c r="H210" i="3"/>
  <c r="L200" i="3"/>
  <c r="I224" i="3"/>
  <c r="I259" i="3"/>
  <c r="I257" i="3"/>
  <c r="H224" i="3"/>
  <c r="G167" i="3"/>
  <c r="H223" i="3"/>
  <c r="H225" i="3"/>
  <c r="L136" i="3"/>
  <c r="J215" i="3"/>
  <c r="I215" i="3"/>
  <c r="H159" i="3"/>
  <c r="O116" i="3"/>
  <c r="H217" i="3"/>
  <c r="I154" i="3"/>
  <c r="N116" i="3"/>
  <c r="I217" i="3"/>
  <c r="I146" i="3"/>
  <c r="I166" i="3"/>
  <c r="G231" i="3"/>
  <c r="J231" i="3" s="1"/>
  <c r="M136" i="3"/>
  <c r="H161" i="3"/>
  <c r="I159" i="3"/>
  <c r="H166" i="3"/>
  <c r="I161" i="3"/>
  <c r="I280" i="3"/>
  <c r="H146" i="3"/>
  <c r="G218" i="3"/>
  <c r="H260" i="3"/>
  <c r="H229" i="3"/>
  <c r="I165" i="3"/>
  <c r="I265" i="3"/>
  <c r="O200" i="3"/>
  <c r="H274" i="3"/>
  <c r="H272" i="3"/>
  <c r="H168" i="3"/>
  <c r="H230" i="3"/>
  <c r="H281" i="3"/>
  <c r="I281" i="3"/>
  <c r="I272" i="3"/>
  <c r="I168" i="3"/>
  <c r="H147" i="3"/>
  <c r="I230" i="3"/>
  <c r="H264" i="3"/>
  <c r="H232" i="3"/>
  <c r="I147" i="3"/>
  <c r="I153" i="3"/>
  <c r="I152" i="3"/>
  <c r="H278" i="3"/>
  <c r="H216" i="3"/>
  <c r="N200" i="3"/>
  <c r="H165" i="3"/>
  <c r="H265" i="3"/>
  <c r="I274" i="3"/>
  <c r="H267" i="3"/>
  <c r="M200" i="3"/>
  <c r="G144" i="3"/>
  <c r="J144" i="3" s="1"/>
  <c r="I267" i="3"/>
  <c r="H160" i="3"/>
  <c r="I160" i="3"/>
  <c r="I264" i="3"/>
  <c r="I225" i="3"/>
  <c r="I232" i="3"/>
  <c r="I216" i="3"/>
  <c r="H154" i="3"/>
  <c r="H215" i="3"/>
  <c r="H153" i="3"/>
  <c r="H152" i="3"/>
  <c r="I278" i="3"/>
  <c r="O23" i="1"/>
  <c r="O21" i="1"/>
  <c r="O20" i="1"/>
  <c r="O19" i="1"/>
  <c r="O14" i="3"/>
  <c r="M14" i="3"/>
  <c r="L14" i="3"/>
  <c r="I279" i="3" l="1"/>
  <c r="H279" i="3"/>
  <c r="H151" i="3"/>
  <c r="I151" i="3"/>
  <c r="J167" i="3"/>
  <c r="I167" i="3"/>
  <c r="H167" i="3"/>
  <c r="J218" i="3"/>
  <c r="H218" i="3"/>
  <c r="I231" i="3"/>
  <c r="I218" i="3"/>
  <c r="H231" i="3"/>
  <c r="H144" i="3"/>
  <c r="I144" i="3"/>
  <c r="N21" i="1"/>
  <c r="M14" i="1"/>
  <c r="M23" i="1" s="1"/>
  <c r="N23" i="1" l="1"/>
  <c r="N18" i="1"/>
  <c r="N19" i="1"/>
  <c r="N20" i="1"/>
  <c r="B14" i="1" l="1"/>
  <c r="L14" i="1" l="1"/>
  <c r="L23" i="1" s="1"/>
  <c r="M20" i="1" l="1"/>
  <c r="M21" i="1"/>
  <c r="M18" i="1"/>
  <c r="M19" i="1"/>
  <c r="L20" i="1"/>
  <c r="L19" i="1"/>
  <c r="L18" i="1"/>
  <c r="L21" i="1"/>
  <c r="K14" i="1" l="1"/>
  <c r="O61" i="1"/>
  <c r="N61" i="1"/>
  <c r="O59" i="1"/>
  <c r="N59" i="1"/>
  <c r="O58" i="1"/>
  <c r="N58" i="1"/>
  <c r="N69" i="1" s="1"/>
  <c r="O57" i="1"/>
  <c r="N57" i="1"/>
  <c r="O56" i="1"/>
  <c r="N56" i="1"/>
  <c r="J14" i="1"/>
  <c r="G63" i="1" s="1"/>
  <c r="J61" i="1"/>
  <c r="I61" i="1"/>
  <c r="E61" i="1"/>
  <c r="D61" i="1"/>
  <c r="J59" i="1"/>
  <c r="I59" i="1"/>
  <c r="E59" i="1"/>
  <c r="D59" i="1"/>
  <c r="J58" i="1"/>
  <c r="I58" i="1"/>
  <c r="E58" i="1"/>
  <c r="D58" i="1"/>
  <c r="J57" i="1"/>
  <c r="I57" i="1"/>
  <c r="E57" i="1"/>
  <c r="D57" i="1"/>
  <c r="J56" i="1"/>
  <c r="I56" i="1"/>
  <c r="I67" i="1" s="1"/>
  <c r="E56" i="1"/>
  <c r="D56" i="1"/>
  <c r="C14" i="1"/>
  <c r="C19" i="1" s="1"/>
  <c r="D14" i="1"/>
  <c r="B63" i="1" s="1"/>
  <c r="C68" i="1" s="1"/>
  <c r="E14" i="1"/>
  <c r="E18" i="1" s="1"/>
  <c r="F14" i="1"/>
  <c r="F23" i="1" s="1"/>
  <c r="G14" i="1"/>
  <c r="G23" i="1" s="1"/>
  <c r="H14" i="1"/>
  <c r="H20" i="1" s="1"/>
  <c r="I14" i="1"/>
  <c r="I20" i="1" s="1"/>
  <c r="B23" i="1"/>
  <c r="B21" i="1"/>
  <c r="B20" i="1"/>
  <c r="I69" i="1" l="1"/>
  <c r="I72" i="1"/>
  <c r="D21" i="1"/>
  <c r="D18" i="1"/>
  <c r="I19" i="1"/>
  <c r="J21" i="1"/>
  <c r="G21" i="1"/>
  <c r="J19" i="1"/>
  <c r="I18" i="1"/>
  <c r="I21" i="1"/>
  <c r="J67" i="1"/>
  <c r="J69" i="1"/>
  <c r="J72" i="1"/>
  <c r="O69" i="1"/>
  <c r="C20" i="1"/>
  <c r="D68" i="1"/>
  <c r="D70" i="1"/>
  <c r="J20" i="1"/>
  <c r="N70" i="1"/>
  <c r="E20" i="1"/>
  <c r="O70" i="1"/>
  <c r="C21" i="1"/>
  <c r="H19" i="1"/>
  <c r="H23" i="1"/>
  <c r="J23" i="1"/>
  <c r="I68" i="1"/>
  <c r="I70" i="1"/>
  <c r="N67" i="1"/>
  <c r="N72" i="1"/>
  <c r="J68" i="1"/>
  <c r="J70" i="1"/>
  <c r="O67" i="1"/>
  <c r="O72" i="1"/>
  <c r="M70" i="1"/>
  <c r="M68" i="1"/>
  <c r="L70" i="1"/>
  <c r="L68" i="1"/>
  <c r="M72" i="1"/>
  <c r="M69" i="1"/>
  <c r="M67" i="1"/>
  <c r="L72" i="1"/>
  <c r="L69" i="1"/>
  <c r="L67" i="1"/>
  <c r="I23" i="1"/>
  <c r="H21" i="1"/>
  <c r="J18" i="1"/>
  <c r="N68" i="1"/>
  <c r="C18" i="1"/>
  <c r="C23" i="1"/>
  <c r="O68" i="1"/>
  <c r="E19" i="1"/>
  <c r="G19" i="1"/>
  <c r="G20" i="1"/>
  <c r="E23" i="1"/>
  <c r="E21" i="1"/>
  <c r="G18" i="1"/>
  <c r="E67" i="1"/>
  <c r="E69" i="1"/>
  <c r="E72" i="1"/>
  <c r="C67" i="1"/>
  <c r="B70" i="1"/>
  <c r="F19" i="1"/>
  <c r="D20" i="1"/>
  <c r="F18" i="1"/>
  <c r="D23" i="1"/>
  <c r="D67" i="1"/>
  <c r="E68" i="1"/>
  <c r="D69" i="1"/>
  <c r="E70" i="1"/>
  <c r="D72" i="1"/>
  <c r="C72" i="1"/>
  <c r="C69" i="1"/>
  <c r="F21" i="1"/>
  <c r="D19" i="1"/>
  <c r="B18" i="1"/>
  <c r="B19" i="1"/>
  <c r="B72" i="1"/>
  <c r="B69" i="1"/>
  <c r="K20" i="1"/>
  <c r="K19" i="1"/>
  <c r="K23" i="1"/>
  <c r="K18" i="1"/>
  <c r="K21" i="1"/>
  <c r="F20" i="1"/>
  <c r="H18" i="1"/>
  <c r="B67" i="1"/>
  <c r="C70" i="1"/>
  <c r="B68" i="1"/>
  <c r="G68" i="1"/>
  <c r="G69" i="1"/>
  <c r="G70" i="1"/>
  <c r="H68" i="1"/>
  <c r="H69" i="1"/>
  <c r="H70" i="1"/>
  <c r="H72" i="1"/>
  <c r="H67" i="1"/>
  <c r="G72" i="1"/>
  <c r="G67" i="1"/>
</calcChain>
</file>

<file path=xl/sharedStrings.xml><?xml version="1.0" encoding="utf-8"?>
<sst xmlns="http://schemas.openxmlformats.org/spreadsheetml/2006/main" count="760" uniqueCount="142">
  <si>
    <t>Asian</t>
  </si>
  <si>
    <t>Black</t>
  </si>
  <si>
    <t>Hispanic</t>
  </si>
  <si>
    <t>White</t>
  </si>
  <si>
    <t>Overall</t>
  </si>
  <si>
    <r>
      <t xml:space="preserve">Source: </t>
    </r>
    <r>
      <rPr>
        <sz val="11"/>
        <color theme="1"/>
        <rFont val="Calibri"/>
        <family val="2"/>
        <scheme val="minor"/>
      </rPr>
      <t>U.S. Census Bureau, American Community Survey 1-Year Estimates</t>
    </r>
  </si>
  <si>
    <t>Asian:</t>
  </si>
  <si>
    <t>Table B19113D Median Family Income in the Past 12 Months (Asian Alone Householder)</t>
  </si>
  <si>
    <t xml:space="preserve">Black: </t>
  </si>
  <si>
    <t>Table B19113B Median Family Income in the Past 12 Months (Black or African-American Householder)</t>
  </si>
  <si>
    <t>Hispanic:</t>
  </si>
  <si>
    <t>Table B19113I Median Family Income in the Past 12 Months (Hispanic or Latino Householder)</t>
  </si>
  <si>
    <t>White:</t>
  </si>
  <si>
    <t>Table B19113H Median Family Income in the Past 12 Months (White Alone, Not Hispanic or Latino Householder)</t>
  </si>
  <si>
    <t>Travis County, Median Family Income</t>
  </si>
  <si>
    <t>CPI (Annual)</t>
  </si>
  <si>
    <t>MFI Adjusted for Inflation</t>
  </si>
  <si>
    <r>
      <rPr>
        <b/>
        <sz val="11"/>
        <color indexed="8"/>
        <rFont val="Calibri"/>
        <family val="2"/>
      </rPr>
      <t>Definition:</t>
    </r>
    <r>
      <rPr>
        <sz val="11"/>
        <color theme="1"/>
        <rFont val="Calibri"/>
        <family val="2"/>
        <scheme val="minor"/>
      </rPr>
      <t xml:space="preserve"> Median income of families in Travis County. Includes income earned by all family members 15 years old and over. As defined by the Census Bureau, a family consists of a householder and one or more other people living in the same household who are related to the householder by birth, marriage, or adoption.</t>
    </r>
  </si>
  <si>
    <r>
      <rPr>
        <b/>
        <sz val="11"/>
        <color indexed="8"/>
        <rFont val="Calibri"/>
        <family val="2"/>
      </rPr>
      <t>From American Community Survey 2012 Subject Definitions:</t>
    </r>
    <r>
      <rPr>
        <sz val="11"/>
        <color theme="1"/>
        <rFont val="Calibri"/>
        <family val="2"/>
        <scheme val="minor"/>
      </rPr>
      <t xml:space="preserve"> “Total income” is the sum of the amounts reported separately for wage or salary income; net self-employment income; interest, dividends, or net rental or royalty income or income from estates and trusts; Social Security or Railroad Retirement income; Supplemental Security Income (SSI); public assistance or welfare payments; retirement, survivor, or disability pensions; and all other income.
Receipts from the following sources are not included as income: capital gains, money received from the sale of property (unless the recipient was engaged in the business of selling such property); the value of income “in kind” from food stamps, public housing subsidies, medical care, employer contributions for individuals, etc.; withdrawal of bank deposits; money borrowed; tax refunds; exchange of money between relatives living in the same household; gifts and lump-sum inheritances, insurance payments, and other types of lump-sum receipts.</t>
    </r>
  </si>
  <si>
    <t>MOE</t>
  </si>
  <si>
    <t>Lower</t>
  </si>
  <si>
    <t>Upper</t>
  </si>
  <si>
    <t>Unadjusted for Inflation</t>
  </si>
  <si>
    <t>Conversion Factor</t>
  </si>
  <si>
    <t>Adjusted for Inflation</t>
  </si>
  <si>
    <t>Note: Only the difference for White Families is statistically significant at a 90% level</t>
  </si>
  <si>
    <t/>
  </si>
  <si>
    <t xml:space="preserve">African American or Black </t>
  </si>
  <si>
    <t xml:space="preserve">Asian </t>
  </si>
  <si>
    <t>White Alone, Not Hispanic or Latino</t>
  </si>
  <si>
    <t xml:space="preserve">Hispanic or Latino </t>
  </si>
  <si>
    <t xml:space="preserve">Black </t>
  </si>
  <si>
    <t>Hispanic or Latino</t>
  </si>
  <si>
    <t>Estimate</t>
  </si>
  <si>
    <t>Margin of Error</t>
  </si>
  <si>
    <t xml:space="preserve">Total </t>
  </si>
  <si>
    <t>Total:</t>
  </si>
  <si>
    <t>*****</t>
  </si>
  <si>
    <t xml:space="preserve">    Less than high school diploma</t>
  </si>
  <si>
    <t xml:space="preserve">  Male:</t>
  </si>
  <si>
    <t xml:space="preserve">    High school graduate (includes equivalency)</t>
  </si>
  <si>
    <t xml:space="preserve">    Some college or associate's degree</t>
  </si>
  <si>
    <t xml:space="preserve">    Bachelor's degree or higher</t>
  </si>
  <si>
    <t xml:space="preserve">  Female:</t>
  </si>
  <si>
    <t xml:space="preserve">Hispanic </t>
  </si>
  <si>
    <t>C15002: SEX BY EDUCATIONAL ATTAINMENT FOR THE POPULATION 25 YEARS AND OVER Population 25 years and over</t>
  </si>
  <si>
    <t>1 Year Data, 2015</t>
  </si>
  <si>
    <t>Race / Ethnicity</t>
  </si>
  <si>
    <t>Numerator (EDU)</t>
  </si>
  <si>
    <t>Denominator (Total)</t>
  </si>
  <si>
    <t>% of Pop</t>
  </si>
  <si>
    <t>MOE (EDU)</t>
  </si>
  <si>
    <t>MOE (Tota)</t>
  </si>
  <si>
    <t>MOE (%)</t>
  </si>
  <si>
    <t xml:space="preserve">Upper </t>
  </si>
  <si>
    <t>CoV</t>
  </si>
  <si>
    <t>****</t>
  </si>
  <si>
    <t>Diff Black</t>
  </si>
  <si>
    <t>Diff Hisp</t>
  </si>
  <si>
    <t>change since 2009</t>
  </si>
  <si>
    <t>1 Year Data, 2016</t>
  </si>
  <si>
    <t>67,670</t>
  </si>
  <si>
    <t>34,337</t>
  </si>
  <si>
    <t>3,117</t>
  </si>
  <si>
    <t>12,990</t>
  </si>
  <si>
    <t>9,580</t>
  </si>
  <si>
    <t>8,650</t>
  </si>
  <si>
    <t>33,333</t>
  </si>
  <si>
    <t>3,500</t>
  </si>
  <si>
    <t>10,656</t>
  </si>
  <si>
    <t>9,069</t>
  </si>
  <si>
    <t>10,108</t>
  </si>
  <si>
    <t>57,235</t>
  </si>
  <si>
    <t>28,201</t>
  </si>
  <si>
    <t>1,194</t>
  </si>
  <si>
    <t>1,064</t>
  </si>
  <si>
    <t>3,002</t>
  </si>
  <si>
    <t>22,941</t>
  </si>
  <si>
    <t>29,034</t>
  </si>
  <si>
    <t>2,408</t>
  </si>
  <si>
    <t>3,668</t>
  </si>
  <si>
    <t>4,274</t>
  </si>
  <si>
    <t>18,684</t>
  </si>
  <si>
    <t>243,060</t>
  </si>
  <si>
    <t>124,399</t>
  </si>
  <si>
    <t>29,517</t>
  </si>
  <si>
    <t>39,222</t>
  </si>
  <si>
    <t>26,033</t>
  </si>
  <si>
    <t>29,627</t>
  </si>
  <si>
    <t>118,661</t>
  </si>
  <si>
    <t>28,588</t>
  </si>
  <si>
    <t>33,550</t>
  </si>
  <si>
    <t>24,870</t>
  </si>
  <si>
    <t>31,653</t>
  </si>
  <si>
    <t>459,372</t>
  </si>
  <si>
    <t>231,011</t>
  </si>
  <si>
    <t>6,801</t>
  </si>
  <si>
    <t>24,532</t>
  </si>
  <si>
    <t>55,022</t>
  </si>
  <si>
    <t>144,656</t>
  </si>
  <si>
    <t>228,361</t>
  </si>
  <si>
    <t>5,779</t>
  </si>
  <si>
    <t>26,092</t>
  </si>
  <si>
    <t>54,014</t>
  </si>
  <si>
    <t>142,476</t>
  </si>
  <si>
    <t>1 Year Data, 2017</t>
  </si>
  <si>
    <t>https://data.bls.gov/timeseries/CUUR0000SA0?amp%253bdata_tool=XGtable&amp;output_view=data&amp;include_graphs=true</t>
  </si>
  <si>
    <t>CPI from Bureau of Labor Statistics, All Urban Consumers, U.S. City Average, All items, Annual CPI Series ID: CUUR0000SA0</t>
  </si>
  <si>
    <t xml:space="preserve">Overall: </t>
  </si>
  <si>
    <t>Table B19113 Median Family Income in the Past 12 Months</t>
  </si>
  <si>
    <t>https://data.census.gov/cedsci/table?q=c15002&amp;g=0500000US48453&amp;tid=ACSDT1Y2019.C15002&amp;hidePreview=true</t>
  </si>
  <si>
    <t>1 Year Data, 2018</t>
  </si>
  <si>
    <t>1 Year Data, 2019</t>
  </si>
  <si>
    <t>https://data.census.gov/cedsci/table?q=c15002D&amp;g=0500000US48453&amp;tid=ACSDT1Y2019.C15002D&amp;hidePreview=true</t>
  </si>
  <si>
    <t>https://data.census.gov/cedsci/table?q=c15002B&amp;g=0500000US48453&amp;tid=ACSDT1Y2019.C15002B&amp;hidePreview=true</t>
  </si>
  <si>
    <t>https://data.census.gov/cedsci/table?q=c15002I&amp;g=0500000US48453&amp;tid=ACSDT1Y2019.C15002I&amp;hidePreview=true</t>
  </si>
  <si>
    <t>https://data.census.gov/cedsci/table?q=c15002H&amp;g=0500000US48453&amp;tid=ACSDT1Y2019.C15002H&amp;hidePreview=true</t>
  </si>
  <si>
    <t>White (Not Hispanic)</t>
  </si>
  <si>
    <t>1 Year Data, 2021</t>
  </si>
  <si>
    <t>https://data.census.gov/cedsci/table?q=c15002&amp;g=0500000US48453&amp;tid=ACSDT1Y2021.C15002&amp;hidePreview=true</t>
  </si>
  <si>
    <t>https://data.census.gov/cedsci/table?q=c15002B&amp;g=0500000US48453&amp;tid=ACSDT1Y2021.C15002B&amp;hidePreview=true</t>
  </si>
  <si>
    <t>https://data.census.gov/cedsci/table?q=c15002D&amp;g=0500000US48453&amp;tid=ACSDT1Y2021.C15002D&amp;hidePreview=true</t>
  </si>
  <si>
    <t>https://data.census.gov/cedsci/table?q=c15002H&amp;g=0500000US48453&amp;tid=ACSDT1Y2021.C15002H&amp;hidePreview=true</t>
  </si>
  <si>
    <t>https://data.census.gov/cedsci/table?q=c15002I&amp;g=0500000US48453&amp;tid=ACSDT1Y2021.C15002I&amp;hidePreview=true</t>
  </si>
  <si>
    <t>https://data.census.gov/cedsci/table?q=b19113&amp;g=0500000US48453</t>
  </si>
  <si>
    <t>https://data.census.gov/cedsci/table?q=B19113I&amp;g=0500000US48453&amp;tid=ACSDT1Y2021.B19113I</t>
  </si>
  <si>
    <t>https://data.census.gov/cedsci/table?q=B19113h&amp;g=0500000US48453&amp;tid=ACSDT1Y2021.B19113H</t>
  </si>
  <si>
    <t>https://data.census.gov/cedsci/table?q=B19113D&amp;g=0500000US48453&amp;tid=ACSDT1Y2021.B19113D</t>
  </si>
  <si>
    <t>https://data.census.gov/cedsci/table?q=B19113B&amp;g=0500000US48453&amp;tid=ACSDT1Y2021.B19113B</t>
  </si>
  <si>
    <t>1 Year Data, 2022</t>
  </si>
  <si>
    <t>Median Family Income by Race in Travis County, 2023</t>
  </si>
  <si>
    <t>2020*</t>
  </si>
  <si>
    <t>https://data.census.gov/cedsci/table?q=c15002&amp;g=0500000US48453&amp;tid=ACSDT1Y2022.C15002&amp;hidePreview=true</t>
  </si>
  <si>
    <t>https://data.census.gov/cedsci/table?q=c15002B&amp;g=0500000US48453&amp;tid=ACSDT1Y2022.C15002B&amp;hidePreview=true</t>
  </si>
  <si>
    <t>https://data.census.gov/cedsci/table?q=c15002D&amp;g=0500000US48453&amp;tid=ACSDT1Y2022.C15002D&amp;hidePreview=true</t>
  </si>
  <si>
    <t>https://data.census.gov/cedsci/table?q=c15002H&amp;g=0500000US48453&amp;tid=ACSDT1Y2022.C15002H&amp;hidePreview=true</t>
  </si>
  <si>
    <t>https://data.census.gov/cedsci/table?q=c15002I&amp;g=0500000US48453&amp;tid=ACSDT1Y2022.C15002I&amp;hidePreview=true</t>
  </si>
  <si>
    <t>https://data.census.gov/cedsci/table?q=c15002&amp;g=0500000US48453&amp;tid=ACSDT1Y2023.C15002&amp;hidePreview=true</t>
  </si>
  <si>
    <t>https://data.census.gov/cedsci/table?q=c15002B&amp;g=0500000US48453&amp;tid=ACSDT1Y2023.C15002B&amp;hidePreview=true</t>
  </si>
  <si>
    <t>https://data.census.gov/cedsci/table?q=c15002D&amp;g=0500000US48453&amp;tid=ACSDT1Y2023.C15002D&amp;hidePreview=true</t>
  </si>
  <si>
    <t>https://data.census.gov/cedsci/table?q=c15002H&amp;g=0500000US48453&amp;tid=ACSDT1Y2023.C15002H&amp;hidePreview=true</t>
  </si>
  <si>
    <t>https://data.census.gov/cedsci/table?q=c15002I&amp;g=0500000US48453&amp;tid=ACSDT1Y2023.C15002I&amp;hidePreview=true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</si>
</sst>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##0.000_);_(* \(#,##0.000\);_(* &quot;-&quot;??_);_(@_)"/>
    <numFmt numFmtId="167" formatCode="_(* #,##0.0000000_);_(* \(#,##0.0000000\);_(* &quot;-&quot;??_);_(@_)"/>
    <numFmt numFmtId="168" formatCode="_(* #,##0_);_(* \(#,##0\);_(* &quot;-&quot;??_);_(@_)"/>
    <numFmt numFmtId="169" formatCode="0.0%"/>
    <numFmt numFmtId="170" formatCode="_(* #,##0.000000_);_(* \(#,##0.000000\);_(* &quot;-&quot;??_);_(@_)"/>
  </numFmts>
  <fonts count="1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w Cen MT"/>
      <family val="2"/>
    </font>
    <font>
      <sz val="10"/>
      <name val="Arial"/>
      <family val="2"/>
    </font>
    <font>
      <sz val="10"/>
      <color indexed="8"/>
      <name val="SansSerif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9" fontId="2" fillId="0" borderId="0" xfId="3" applyFont="1"/>
    <xf numFmtId="0" fontId="4" fillId="0" borderId="0" xfId="0" applyFont="1"/>
    <xf numFmtId="9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165" fontId="2" fillId="0" borderId="0" xfId="2" applyNumberFormat="1" applyFont="1"/>
    <xf numFmtId="44" fontId="0" fillId="0" borderId="0" xfId="0" applyNumberFormat="1"/>
    <xf numFmtId="43" fontId="2" fillId="0" borderId="0" xfId="1" applyFont="1"/>
    <xf numFmtId="167" fontId="2" fillId="0" borderId="0" xfId="1" applyNumberFormat="1" applyFont="1"/>
    <xf numFmtId="166" fontId="2" fillId="0" borderId="0" xfId="1" applyNumberFormat="1" applyFont="1"/>
    <xf numFmtId="0" fontId="5" fillId="0" borderId="0" xfId="0" applyFont="1"/>
    <xf numFmtId="0" fontId="7" fillId="2" borderId="1" xfId="4" applyFont="1" applyFill="1" applyBorder="1" applyAlignment="1">
      <alignment horizontal="center" vertical="center" wrapText="1"/>
    </xf>
    <xf numFmtId="0" fontId="0" fillId="0" borderId="3" xfId="0" applyBorder="1"/>
    <xf numFmtId="0" fontId="7" fillId="2" borderId="3" xfId="4" applyFont="1" applyFill="1" applyBorder="1" applyAlignment="1">
      <alignment horizontal="left" vertical="top" wrapText="1"/>
    </xf>
    <xf numFmtId="0" fontId="7" fillId="2" borderId="4" xfId="4" applyFont="1" applyFill="1" applyBorder="1" applyAlignment="1">
      <alignment horizontal="left" vertical="top" wrapText="1"/>
    </xf>
    <xf numFmtId="0" fontId="7" fillId="2" borderId="2" xfId="4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3" fontId="7" fillId="2" borderId="2" xfId="0" applyNumberFormat="1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left" vertical="top" wrapText="1"/>
    </xf>
    <xf numFmtId="3" fontId="0" fillId="0" borderId="3" xfId="0" applyNumberFormat="1" applyBorder="1"/>
    <xf numFmtId="9" fontId="0" fillId="0" borderId="3" xfId="3" applyFont="1" applyBorder="1"/>
    <xf numFmtId="9" fontId="0" fillId="0" borderId="0" xfId="3" applyFont="1"/>
    <xf numFmtId="168" fontId="0" fillId="0" borderId="3" xfId="1" applyNumberFormat="1" applyFont="1" applyBorder="1"/>
    <xf numFmtId="169" fontId="0" fillId="0" borderId="3" xfId="3" applyNumberFormat="1" applyFont="1" applyBorder="1"/>
    <xf numFmtId="169" fontId="0" fillId="0" borderId="3" xfId="0" applyNumberFormat="1" applyBorder="1"/>
    <xf numFmtId="0" fontId="8" fillId="0" borderId="0" xfId="0" applyFont="1" applyAlignment="1">
      <alignment horizontal="center" vertical="center"/>
    </xf>
    <xf numFmtId="167" fontId="0" fillId="0" borderId="0" xfId="0" applyNumberFormat="1"/>
    <xf numFmtId="0" fontId="0" fillId="3" borderId="0" xfId="0" applyFill="1"/>
    <xf numFmtId="0" fontId="7" fillId="3" borderId="3" xfId="4" applyFont="1" applyFill="1" applyBorder="1" applyAlignment="1">
      <alignment horizontal="left" vertical="top" wrapText="1"/>
    </xf>
    <xf numFmtId="9" fontId="0" fillId="3" borderId="0" xfId="3" applyFont="1" applyFill="1"/>
    <xf numFmtId="44" fontId="0" fillId="0" borderId="0" xfId="2" applyFont="1"/>
    <xf numFmtId="0" fontId="7" fillId="2" borderId="2" xfId="0" applyFont="1" applyFill="1" applyBorder="1" applyAlignment="1">
      <alignment vertical="top" wrapText="1"/>
    </xf>
    <xf numFmtId="0" fontId="10" fillId="0" borderId="0" xfId="6" applyFill="1"/>
    <xf numFmtId="168" fontId="7" fillId="2" borderId="2" xfId="1" applyNumberFormat="1" applyFont="1" applyFill="1" applyBorder="1" applyAlignment="1" applyProtection="1">
      <alignment vertical="top" wrapText="1"/>
    </xf>
    <xf numFmtId="0" fontId="0" fillId="0" borderId="0" xfId="0" applyAlignment="1">
      <alignment horizontal="left" vertical="top" wrapText="1"/>
    </xf>
    <xf numFmtId="168" fontId="0" fillId="0" borderId="3" xfId="0" applyNumberFormat="1" applyBorder="1"/>
    <xf numFmtId="165" fontId="0" fillId="0" borderId="0" xfId="2" applyNumberFormat="1" applyFont="1"/>
    <xf numFmtId="170" fontId="2" fillId="0" borderId="0" xfId="1" applyNumberFormat="1" applyFont="1"/>
    <xf numFmtId="0" fontId="10" fillId="0" borderId="0" xfId="6"/>
    <xf numFmtId="0" fontId="0" fillId="4" borderId="0" xfId="0" applyFill="1"/>
    <xf numFmtId="0" fontId="7" fillId="4" borderId="3" xfId="4" applyFont="1" applyFill="1" applyBorder="1" applyAlignment="1">
      <alignment horizontal="left" vertical="top" wrapText="1"/>
    </xf>
    <xf numFmtId="9" fontId="0" fillId="4" borderId="0" xfId="3" applyFont="1" applyFill="1"/>
    <xf numFmtId="9" fontId="0" fillId="4" borderId="3" xfId="3" applyFont="1" applyFill="1" applyBorder="1"/>
    <xf numFmtId="0" fontId="0" fillId="0" borderId="0" xfId="0" applyAlignment="1">
      <alignment horizontal="left" vertical="top" wrapText="1"/>
    </xf>
    <xf numFmtId="0" fontId="7" fillId="2" borderId="5" xfId="4" applyFont="1" applyFill="1" applyBorder="1" applyAlignment="1">
      <alignment horizontal="left" vertical="top" wrapText="1"/>
    </xf>
    <xf numFmtId="0" fontId="7" fillId="2" borderId="6" xfId="4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2" xfId="4" xr:uid="{00000000-0005-0000-0000-000004000000}"/>
    <cellStyle name="Normal 3" xfId="5" xr:uid="{00000000-0005-0000-0000-000005000000}"/>
    <cellStyle name="Percent" xfId="3" builtinId="5"/>
  </cellStyles>
  <dxfs count="0"/>
  <tableStyles count="0" defaultTableStyle="TableStyleMedium2" defaultPivotStyle="PivotStyleLight16"/>
  <colors>
    <mruColors>
      <color rgb="FFF8A81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r>
              <a:rPr lang="en-US"/>
              <a:t>Median Family Income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r>
              <a:rPr lang="en-US" b="0"/>
              <a:t>(adjusted for inflation)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MFI!$A$18</c:f>
              <c:strCache>
                <c:ptCount val="1"/>
                <c:pt idx="0">
                  <c:v>Asian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MFI!$D$17:$S$17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2020*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MFI!$D$18:$S$18</c:f>
              <c:numCache>
                <c:formatCode>_("$"* #,##0_);_("$"* \(#,##0\);_("$"* "-"??_);_(@_)</c:formatCode>
                <c:ptCount val="16"/>
                <c:pt idx="0">
                  <c:v>96925.535955088679</c:v>
                </c:pt>
                <c:pt idx="1">
                  <c:v>89316.611640339426</c:v>
                </c:pt>
                <c:pt idx="2">
                  <c:v>86939.326106918612</c:v>
                </c:pt>
                <c:pt idx="3">
                  <c:v>87389.856734049958</c:v>
                </c:pt>
                <c:pt idx="4">
                  <c:v>79196.825570487999</c:v>
                </c:pt>
                <c:pt idx="5">
                  <c:v>99256.886364626262</c:v>
                </c:pt>
                <c:pt idx="6">
                  <c:v>97777.820421794575</c:v>
                </c:pt>
                <c:pt idx="7">
                  <c:v>98898.250696978925</c:v>
                </c:pt>
                <c:pt idx="8">
                  <c:v>107129.61755907805</c:v>
                </c:pt>
                <c:pt idx="9">
                  <c:v>98989.846129487894</c:v>
                </c:pt>
                <c:pt idx="10">
                  <c:v>109992.48772030025</c:v>
                </c:pt>
                <c:pt idx="11">
                  <c:v>153850.11403107044</c:v>
                </c:pt>
                <c:pt idx="12">
                  <c:v>127233.61324026593</c:v>
                </c:pt>
                <c:pt idx="14">
                  <c:v>170166.0197678892</c:v>
                </c:pt>
                <c:pt idx="15">
                  <c:v>166961.14100220398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2-40E2-89F7-5E329498CD28}"/>
            </c:ext>
          </c:extLst>
        </c:ser>
        <c:ser>
          <c:idx val="1"/>
          <c:order val="1"/>
          <c:tx>
            <c:strRef>
              <c:f>MFI!$A$19</c:f>
              <c:strCache>
                <c:ptCount val="1"/>
                <c:pt idx="0">
                  <c:v>Black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MFI!$D$17:$S$17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2020*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MFI!$D$19:$S$19</c:f>
              <c:numCache>
                <c:formatCode>_("$"* #,##0_);_("$"* \(#,##0\);_("$"* "-"??_);_(@_)</c:formatCode>
                <c:ptCount val="16"/>
                <c:pt idx="0">
                  <c:v>46823.523333429781</c:v>
                </c:pt>
                <c:pt idx="1">
                  <c:v>47587.26918342986</c:v>
                </c:pt>
                <c:pt idx="2">
                  <c:v>45007.782774066938</c:v>
                </c:pt>
                <c:pt idx="3">
                  <c:v>47563.371780643502</c:v>
                </c:pt>
                <c:pt idx="4">
                  <c:v>44354.613455203413</c:v>
                </c:pt>
                <c:pt idx="5">
                  <c:v>42557.364090525014</c:v>
                </c:pt>
                <c:pt idx="6">
                  <c:v>51141.366003167961</c:v>
                </c:pt>
                <c:pt idx="7">
                  <c:v>57040.625595600162</c:v>
                </c:pt>
                <c:pt idx="8">
                  <c:v>49313.344160967361</c:v>
                </c:pt>
                <c:pt idx="9">
                  <c:v>53522.433595686794</c:v>
                </c:pt>
                <c:pt idx="10">
                  <c:v>57408.764197127937</c:v>
                </c:pt>
                <c:pt idx="11">
                  <c:v>60446.788608043586</c:v>
                </c:pt>
                <c:pt idx="12">
                  <c:v>69399.784553783655</c:v>
                </c:pt>
                <c:pt idx="14">
                  <c:v>99053.71603287819</c:v>
                </c:pt>
                <c:pt idx="15">
                  <c:v>112808.09245015463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2-40E2-89F7-5E329498CD28}"/>
            </c:ext>
          </c:extLst>
        </c:ser>
        <c:ser>
          <c:idx val="2"/>
          <c:order val="2"/>
          <c:tx>
            <c:strRef>
              <c:f>MFI!$A$20</c:f>
              <c:strCache>
                <c:ptCount val="1"/>
                <c:pt idx="0">
                  <c:v>Hispanic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MFI!$D$17:$S$17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2020*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MFI!$D$20:$S$20</c:f>
              <c:numCache>
                <c:formatCode>_("$"* #,##0_);_("$"* \(#,##0\);_("$"* "-"??_);_(@_)</c:formatCode>
                <c:ptCount val="16"/>
                <c:pt idx="0">
                  <c:v>48241.430626694055</c:v>
                </c:pt>
                <c:pt idx="1">
                  <c:v>49198.36133263354</c:v>
                </c:pt>
                <c:pt idx="2">
                  <c:v>40454.774663577839</c:v>
                </c:pt>
                <c:pt idx="3">
                  <c:v>38853.231169974679</c:v>
                </c:pt>
                <c:pt idx="4">
                  <c:v>38719.66781660806</c:v>
                </c:pt>
                <c:pt idx="5">
                  <c:v>38297.873485369826</c:v>
                </c:pt>
                <c:pt idx="6">
                  <c:v>44447.512493722017</c:v>
                </c:pt>
                <c:pt idx="7">
                  <c:v>44496.753970667749</c:v>
                </c:pt>
                <c:pt idx="8">
                  <c:v>47377.224034562925</c:v>
                </c:pt>
                <c:pt idx="9">
                  <c:v>60605.173682434266</c:v>
                </c:pt>
                <c:pt idx="10">
                  <c:v>59235.313564784592</c:v>
                </c:pt>
                <c:pt idx="11">
                  <c:v>57653.067971024313</c:v>
                </c:pt>
                <c:pt idx="12">
                  <c:v>65238.065116542872</c:v>
                </c:pt>
                <c:pt idx="14">
                  <c:v>85033.86859603331</c:v>
                </c:pt>
                <c:pt idx="15">
                  <c:v>85467.112388307054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D2-40E2-89F7-5E329498CD28}"/>
            </c:ext>
          </c:extLst>
        </c:ser>
        <c:ser>
          <c:idx val="3"/>
          <c:order val="3"/>
          <c:tx>
            <c:strRef>
              <c:f>MFI!$A$21</c:f>
              <c:strCache>
                <c:ptCount val="1"/>
                <c:pt idx="0">
                  <c:v>White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MFI!$D$17:$S$17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2020*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MFI!$D$21:$S$21</c:f>
              <c:numCache>
                <c:formatCode>_("$"* #,##0_);_("$"* \(#,##0\);_("$"* "-"??_);_(@_)</c:formatCode>
                <c:ptCount val="16"/>
                <c:pt idx="0">
                  <c:v>108067.68066768911</c:v>
                </c:pt>
                <c:pt idx="1">
                  <c:v>105617.96444081131</c:v>
                </c:pt>
                <c:pt idx="2">
                  <c:v>100794.89097451721</c:v>
                </c:pt>
                <c:pt idx="3">
                  <c:v>95929.063639615502</c:v>
                </c:pt>
                <c:pt idx="4">
                  <c:v>99250.023953160635</c:v>
                </c:pt>
                <c:pt idx="5">
                  <c:v>100301.97338780631</c:v>
                </c:pt>
                <c:pt idx="6">
                  <c:v>102418.9057379688</c:v>
                </c:pt>
                <c:pt idx="7">
                  <c:v>103206.35825560962</c:v>
                </c:pt>
                <c:pt idx="8">
                  <c:v>113410.86920347487</c:v>
                </c:pt>
                <c:pt idx="9">
                  <c:v>118235.29013737099</c:v>
                </c:pt>
                <c:pt idx="10">
                  <c:v>124576.19876795039</c:v>
                </c:pt>
                <c:pt idx="11">
                  <c:v>130632.91089455891</c:v>
                </c:pt>
                <c:pt idx="12">
                  <c:v>129890.99916163714</c:v>
                </c:pt>
                <c:pt idx="14">
                  <c:v>148102.12150987331</c:v>
                </c:pt>
                <c:pt idx="15">
                  <c:v>161046.28541456666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D2-40E2-89F7-5E329498CD28}"/>
            </c:ext>
          </c:extLst>
        </c:ser>
        <c:ser>
          <c:idx val="5"/>
          <c:order val="4"/>
          <c:tx>
            <c:strRef>
              <c:f>MFI!$A$23</c:f>
              <c:strCache>
                <c:ptCount val="1"/>
                <c:pt idx="0">
                  <c:v>Overall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MFI!$D$17:$S$17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2020*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MFI!$D$23:$S$23</c:f>
              <c:numCache>
                <c:formatCode>_("$"* #,##0_);_("$"* \(#,##0\);_("$"* "-"??_);_(@_)</c:formatCode>
                <c:ptCount val="16"/>
                <c:pt idx="0">
                  <c:v>77899.512100780339</c:v>
                </c:pt>
                <c:pt idx="1">
                  <c:v>77369.211028178892</c:v>
                </c:pt>
                <c:pt idx="2">
                  <c:v>72785.149927518331</c:v>
                </c:pt>
                <c:pt idx="3">
                  <c:v>70943.897631800995</c:v>
                </c:pt>
                <c:pt idx="4">
                  <c:v>72437.169223656194</c:v>
                </c:pt>
                <c:pt idx="5">
                  <c:v>73294.083695566966</c:v>
                </c:pt>
                <c:pt idx="6">
                  <c:v>76288.792592624392</c:v>
                </c:pt>
                <c:pt idx="7">
                  <c:v>78313.846466105708</c:v>
                </c:pt>
                <c:pt idx="8">
                  <c:v>81534.757561693899</c:v>
                </c:pt>
                <c:pt idx="9">
                  <c:v>93533.021286879142</c:v>
                </c:pt>
                <c:pt idx="10">
                  <c:v>96586.865159921668</c:v>
                </c:pt>
                <c:pt idx="11">
                  <c:v>100650.30191511985</c:v>
                </c:pt>
                <c:pt idx="12">
                  <c:v>103909.3573818306</c:v>
                </c:pt>
                <c:pt idx="14">
                  <c:v>121170.53567787546</c:v>
                </c:pt>
                <c:pt idx="15">
                  <c:v>131917.62588713673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D2-40E2-89F7-5E329498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330192"/>
        <c:axId val="164330576"/>
      </c:lineChart>
      <c:catAx>
        <c:axId val="1643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endParaRPr lang="en-US"/>
          </a:p>
        </c:txPr>
        <c:crossAx val="164330576"/>
        <c:crosses val="autoZero"/>
        <c:auto val="1"/>
        <c:lblAlgn val="ctr"/>
        <c:lblOffset val="100"/>
        <c:noMultiLvlLbl val="0"/>
      </c:catAx>
      <c:valAx>
        <c:axId val="164330576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rbel"/>
                <a:ea typeface="Corbel"/>
                <a:cs typeface="Corbel"/>
              </a:defRPr>
            </a:pPr>
            <a:endParaRPr lang="en-US"/>
          </a:p>
        </c:txPr>
        <c:crossAx val="164330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orbel"/>
              <a:ea typeface="Corbel"/>
              <a:cs typeface="Corbel"/>
            </a:defRPr>
          </a:pPr>
          <a:endParaRPr lang="en-US"/>
        </a:p>
      </c:txPr>
    </c:legend>
    <c:plotVisOnly val="1"/>
    <c:dispBlanksAs val="span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orbel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Educational Attainment by Race and Ethnicity, Travis County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'Educational Attainment'!$K$196</c:f>
              <c:strCache>
                <c:ptCount val="1"/>
                <c:pt idx="0">
                  <c:v>    Less than high school diploma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'Educational Attainment'!$L$195:$O$195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'Educational Attainment'!$L$196:$O$196</c:f>
              <c:numCache>
                <c:formatCode>0%</c:formatCode>
                <c:ptCount val="4"/>
                <c:pt idx="0">
                  <c:v>0.10034332084893882</c:v>
                </c:pt>
                <c:pt idx="1">
                  <c:v>7.6698756893167588E-2</c:v>
                </c:pt>
                <c:pt idx="2">
                  <c:v>2.7922679759335527E-2</c:v>
                </c:pt>
                <c:pt idx="3">
                  <c:v>0.29168681038945482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6-43AC-8A0F-E78EA2AFAFD2}"/>
            </c:ext>
          </c:extLst>
        </c:ser>
        <c:ser>
          <c:idx val="1"/>
          <c:order val="1"/>
          <c:tx>
            <c:strRef>
              <c:f>'Educational Attainment'!$K$197</c:f>
              <c:strCache>
                <c:ptCount val="1"/>
                <c:pt idx="0">
                  <c:v>    High school graduate (includes equivalency)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'Educational Attainment'!$L$195:$O$195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'Educational Attainment'!$L$197:$O$197</c:f>
              <c:numCache>
                <c:formatCode>0%</c:formatCode>
                <c:ptCount val="4"/>
                <c:pt idx="0">
                  <c:v>0.300561797752809</c:v>
                </c:pt>
                <c:pt idx="1">
                  <c:v>0.12733900364520048</c:v>
                </c:pt>
                <c:pt idx="2">
                  <c:v>0.10581857703908019</c:v>
                </c:pt>
                <c:pt idx="3">
                  <c:v>0.2588593162400476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6-43AC-8A0F-E78EA2AFAFD2}"/>
            </c:ext>
          </c:extLst>
        </c:ser>
        <c:ser>
          <c:idx val="2"/>
          <c:order val="2"/>
          <c:tx>
            <c:strRef>
              <c:f>'Educational Attainment'!$K$198</c:f>
              <c:strCache>
                <c:ptCount val="1"/>
                <c:pt idx="0">
                  <c:v>    Some college or associate's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'Educational Attainment'!$L$195:$O$195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'Educational Attainment'!$L$198:$O$198</c:f>
              <c:numCache>
                <c:formatCode>0%</c:formatCode>
                <c:ptCount val="4"/>
                <c:pt idx="0">
                  <c:v>0.33934144818976281</c:v>
                </c:pt>
                <c:pt idx="1">
                  <c:v>0.1718291429105524</c:v>
                </c:pt>
                <c:pt idx="2">
                  <c:v>0.2574096341357705</c:v>
                </c:pt>
                <c:pt idx="3">
                  <c:v>0.22108181417576164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6-43AC-8A0F-E78EA2AFAFD2}"/>
            </c:ext>
          </c:extLst>
        </c:ser>
        <c:ser>
          <c:idx val="3"/>
          <c:order val="3"/>
          <c:tx>
            <c:strRef>
              <c:f>'Educational Attainment'!$K$199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'Educational Attainment'!$L$195:$O$195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'Educational Attainment'!$L$199:$O$199</c:f>
              <c:numCache>
                <c:formatCode>0%</c:formatCode>
                <c:ptCount val="4"/>
                <c:pt idx="0">
                  <c:v>0.25975343320848937</c:v>
                </c:pt>
                <c:pt idx="1">
                  <c:v>0.62413309655107951</c:v>
                </c:pt>
                <c:pt idx="2">
                  <c:v>0.6088491090658138</c:v>
                </c:pt>
                <c:pt idx="3">
                  <c:v>0.22837205919473597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76-43AC-8A0F-E78EA2AFA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5422536"/>
        <c:axId val="165422928"/>
      </c:barChart>
      <c:catAx>
        <c:axId val="16542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2928"/>
        <c:crosses val="autoZero"/>
        <c:auto val="1"/>
        <c:lblAlgn val="ctr"/>
        <c:lblOffset val="100"/>
        <c:noMultiLvlLbl val="0"/>
      </c:catAx>
      <c:valAx>
        <c:axId val="16542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2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    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Travis County,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Attainment'!$K$139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3F-4BC7-A41F-076F56012FE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3F-4BC7-A41F-076F56012FE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3F-4BC7-A41F-076F56012FE2}"/>
              </c:ext>
            </c:extLst>
          </c:dPt>
          <c:cat>
            <c:strRef>
              <c:f>'Educational Attainment'!$L$138:$O$138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Attainment'!$L$139:$O$139</c:f>
              <c:numCache>
                <c:formatCode>0%</c:formatCode>
                <c:ptCount val="4"/>
                <c:pt idx="0">
                  <c:v>0.72726478553332752</c:v>
                </c:pt>
                <c:pt idx="1">
                  <c:v>0.27719816757795185</c:v>
                </c:pt>
                <c:pt idx="2">
                  <c:v>0.25211881839874928</c:v>
                </c:pt>
                <c:pt idx="3">
                  <c:v>0.62505333368163496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3F-4BC7-A41F-076F56012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5423712"/>
        <c:axId val="165424104"/>
      </c:barChart>
      <c:catAx>
        <c:axId val="1654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104"/>
        <c:crosses val="autoZero"/>
        <c:auto val="1"/>
        <c:lblAlgn val="ctr"/>
        <c:lblOffset val="100"/>
        <c:noMultiLvlLbl val="0"/>
      </c:catAx>
      <c:valAx>
        <c:axId val="16542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</a:t>
            </a:r>
          </a:p>
          <a:p>
            <a:pPr>
              <a:defRPr/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76984570899612"/>
          <c:y val="0.20192048674991611"/>
          <c:w val="0.73195121415557696"/>
          <c:h val="0.63545224205497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Attainment'!$K$139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4F-4DBB-9B03-37C2DD1B159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4F-4DBB-9B03-37C2DD1B159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4F-4DBB-9B03-37C2DD1B1598}"/>
              </c:ext>
            </c:extLst>
          </c:dPt>
          <c:cat>
            <c:strRef>
              <c:f>'Educational Attainment'!$L$138:$O$138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Attainment'!$L$139:$O$139</c:f>
              <c:numCache>
                <c:formatCode>0%</c:formatCode>
                <c:ptCount val="4"/>
                <c:pt idx="0">
                  <c:v>0.72726478553332752</c:v>
                </c:pt>
                <c:pt idx="1">
                  <c:v>0.27719816757795185</c:v>
                </c:pt>
                <c:pt idx="2">
                  <c:v>0.25211881839874928</c:v>
                </c:pt>
                <c:pt idx="3">
                  <c:v>0.62505333368163496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4F-4DBB-9B03-37C2DD1B1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24888"/>
        <c:axId val="165425280"/>
      </c:barChart>
      <c:catAx>
        <c:axId val="16542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5280"/>
        <c:crosses val="autoZero"/>
        <c:auto val="1"/>
        <c:lblAlgn val="ctr"/>
        <c:lblOffset val="100"/>
        <c:noMultiLvlLbl val="0"/>
      </c:catAx>
      <c:valAx>
        <c:axId val="1654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Educational Attainment by Race and Ethnicity, Travis County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'Educational Attainment'!$K$132</c:f>
              <c:strCache>
                <c:ptCount val="1"/>
                <c:pt idx="0">
                  <c:v>    Less than high school diploma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'Educational Attainment'!$L$131:$O$131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'Educational Attainment'!$L$132:$O$132</c:f>
              <c:numCache>
                <c:formatCode>0%</c:formatCode>
                <c:ptCount val="4"/>
                <c:pt idx="0">
                  <c:v>9.7783360425594795E-2</c:v>
                </c:pt>
                <c:pt idx="1">
                  <c:v>6.2933519699484575E-2</c:v>
                </c:pt>
                <c:pt idx="2">
                  <c:v>2.7385212855811848E-2</c:v>
                </c:pt>
                <c:pt idx="3">
                  <c:v>0.2390562001151979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4-4CF9-88F4-07FFE131D5CE}"/>
            </c:ext>
          </c:extLst>
        </c:ser>
        <c:ser>
          <c:idx val="1"/>
          <c:order val="1"/>
          <c:tx>
            <c:strRef>
              <c:f>'Educational Attainment'!$K$133</c:f>
              <c:strCache>
                <c:ptCount val="1"/>
                <c:pt idx="0">
                  <c:v>    High school graduate (includes equivalency)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'Educational Attainment'!$L$131:$O$131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'Educational Attainment'!$L$133:$O$133</c:f>
              <c:numCache>
                <c:formatCode>0%</c:formatCode>
                <c:ptCount val="4"/>
                <c:pt idx="0">
                  <c:v>0.349431062509236</c:v>
                </c:pt>
                <c:pt idx="1">
                  <c:v>8.2676683847296234E-2</c:v>
                </c:pt>
                <c:pt idx="2">
                  <c:v>0.11020262445251343</c:v>
                </c:pt>
                <c:pt idx="3">
                  <c:v>0.29939932526948076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4-4CF9-88F4-07FFE131D5CE}"/>
            </c:ext>
          </c:extLst>
        </c:ser>
        <c:ser>
          <c:idx val="2"/>
          <c:order val="2"/>
          <c:tx>
            <c:strRef>
              <c:f>'Educational Attainment'!$K$134</c:f>
              <c:strCache>
                <c:ptCount val="1"/>
                <c:pt idx="0">
                  <c:v>    Some college or associate's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'Educational Attainment'!$L$131:$O$131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'Educational Attainment'!$L$134:$O$134</c:f>
              <c:numCache>
                <c:formatCode>0%</c:formatCode>
                <c:ptCount val="4"/>
                <c:pt idx="0">
                  <c:v>0.27558740948721738</c:v>
                </c:pt>
                <c:pt idx="1">
                  <c:v>0.12712501091989167</c:v>
                </c:pt>
                <c:pt idx="2">
                  <c:v>0.2373588290100398</c:v>
                </c:pt>
                <c:pt idx="3">
                  <c:v>0.20942565621657205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44-4CF9-88F4-07FFE131D5CE}"/>
            </c:ext>
          </c:extLst>
        </c:ser>
        <c:ser>
          <c:idx val="3"/>
          <c:order val="3"/>
          <c:tx>
            <c:strRef>
              <c:f>'Educational Attainment'!$K$135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'Educational Attainment'!$L$131:$O$131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'Educational Attainment'!$L$135:$O$135</c:f>
              <c:numCache>
                <c:formatCode>0%</c:formatCode>
                <c:ptCount val="4"/>
                <c:pt idx="0">
                  <c:v>0.27719816757795185</c:v>
                </c:pt>
                <c:pt idx="1">
                  <c:v>0.72726478553332752</c:v>
                </c:pt>
                <c:pt idx="2">
                  <c:v>0.62505333368163496</c:v>
                </c:pt>
                <c:pt idx="3">
                  <c:v>0.25211881839874928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44-4CF9-88F4-07FFE131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5706120"/>
        <c:axId val="165706512"/>
      </c:barChart>
      <c:catAx>
        <c:axId val="165706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706512"/>
        <c:crosses val="autoZero"/>
        <c:auto val="1"/>
        <c:lblAlgn val="ctr"/>
        <c:lblOffset val="100"/>
        <c:noMultiLvlLbl val="0"/>
      </c:catAx>
      <c:valAx>
        <c:axId val="16570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70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    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Travis County,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Attainment'!$K$119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1-469C-90A5-BAF0E976896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1-469C-90A5-BAF0E976896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1-469C-90A5-BAF0E9768964}"/>
              </c:ext>
            </c:extLst>
          </c:dPt>
          <c:cat>
            <c:strRef>
              <c:f>'Educational Attainment'!$L$118:$O$118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Attainment'!$L$119:$O$119</c:f>
              <c:numCache>
                <c:formatCode>0%</c:formatCode>
                <c:ptCount val="4"/>
                <c:pt idx="0">
                  <c:v>0.76936539832760742</c:v>
                </c:pt>
                <c:pt idx="1">
                  <c:v>0.36545356102843263</c:v>
                </c:pt>
                <c:pt idx="2">
                  <c:v>0.25085377460350466</c:v>
                </c:pt>
                <c:pt idx="3">
                  <c:v>0.65155210405836173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F1-469C-90A5-BAF0E976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5423712"/>
        <c:axId val="165424104"/>
      </c:barChart>
      <c:catAx>
        <c:axId val="1654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104"/>
        <c:crosses val="autoZero"/>
        <c:auto val="1"/>
        <c:lblAlgn val="ctr"/>
        <c:lblOffset val="100"/>
        <c:noMultiLvlLbl val="0"/>
      </c:catAx>
      <c:valAx>
        <c:axId val="16542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Adults with</a:t>
            </a: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</a:t>
            </a:r>
          </a:p>
          <a:p>
            <a:pPr>
              <a:defRPr/>
            </a:pP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</a:t>
            </a:r>
            <a:r>
              <a:rPr lang="en-US" sz="14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r>
              <a:rPr lang="en-US" sz="1400">
                <a:solidFill>
                  <a:sysClr val="windowText" lastClr="000000"/>
                </a:solidFill>
                <a:latin typeface="Tw Cen MT" panose="020B0602020104020603" pitchFamily="34" charset="0"/>
              </a:rPr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89391594099764"/>
          <c:y val="0.27056719451311756"/>
          <c:w val="0.73195121415557696"/>
          <c:h val="0.63545224205497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Attainment'!$K$119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C2-4874-A8A5-E9CA8A20ECE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C2-4874-A8A5-E9CA8A20ECE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C2-4874-A8A5-E9CA8A20ECE9}"/>
              </c:ext>
            </c:extLst>
          </c:dPt>
          <c:cat>
            <c:strRef>
              <c:f>'Educational Attainment'!$L$118:$O$118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Attainment'!$L$119:$O$119</c:f>
              <c:numCache>
                <c:formatCode>0%</c:formatCode>
                <c:ptCount val="4"/>
                <c:pt idx="0">
                  <c:v>0.76936539832760742</c:v>
                </c:pt>
                <c:pt idx="1">
                  <c:v>0.36545356102843263</c:v>
                </c:pt>
                <c:pt idx="2">
                  <c:v>0.25085377460350466</c:v>
                </c:pt>
                <c:pt idx="3">
                  <c:v>0.65155210405836173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C2-4874-A8A5-E9CA8A20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24888"/>
        <c:axId val="165425280"/>
      </c:barChart>
      <c:catAx>
        <c:axId val="16542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5280"/>
        <c:crosses val="autoZero"/>
        <c:auto val="1"/>
        <c:lblAlgn val="ctr"/>
        <c:lblOffset val="100"/>
        <c:noMultiLvlLbl val="0"/>
      </c:catAx>
      <c:valAx>
        <c:axId val="1654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    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Travis County,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Attainment'!$K$17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31-46FB-871D-AFE07A699A6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31-46FB-871D-AFE07A699A6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E31-46FB-871D-AFE07A699A6A}"/>
              </c:ext>
            </c:extLst>
          </c:dPt>
          <c:cat>
            <c:strRef>
              <c:f>'Educational Attainment'!$L$16:$O$16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Attainment'!$L$17:$O$17</c:f>
              <c:numCache>
                <c:formatCode>0%</c:formatCode>
                <c:ptCount val="4"/>
                <c:pt idx="0">
                  <c:v>0.79154320687812696</c:v>
                </c:pt>
                <c:pt idx="1">
                  <c:v>0.44525099042174415</c:v>
                </c:pt>
                <c:pt idx="2">
                  <c:v>0.37324823757588343</c:v>
                </c:pt>
                <c:pt idx="3">
                  <c:v>0.68963156546246474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31-46FB-871D-AFE07A699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5423712"/>
        <c:axId val="165424104"/>
      </c:barChart>
      <c:catAx>
        <c:axId val="1654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104"/>
        <c:crosses val="autoZero"/>
        <c:auto val="1"/>
        <c:lblAlgn val="ctr"/>
        <c:lblOffset val="100"/>
        <c:noMultiLvlLbl val="0"/>
      </c:catAx>
      <c:valAx>
        <c:axId val="16542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802020104020603" pitchFamily="34" charset="0"/>
                <a:ea typeface="+mn-ea"/>
                <a:cs typeface="+mn-cs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Adults with</a:t>
            </a:r>
            <a:r>
              <a:rPr lang="en-US" sz="1400" b="0" baseline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 a </a:t>
            </a: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Bachelor's Degree or Higher, </a:t>
            </a:r>
          </a:p>
          <a:p>
            <a:pPr>
              <a:defRPr>
                <a:latin typeface="Tw Cen MT" panose="020B0802020104020603" pitchFamily="34" charset="0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Travis County,</a:t>
            </a:r>
            <a:r>
              <a:rPr lang="en-US" sz="1400" b="0" baseline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 </a:t>
            </a: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8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89363580791957"/>
          <c:y val="0.24466939786437439"/>
          <c:w val="0.73195109084743215"/>
          <c:h val="0.62457407196363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Attainment'!$K$17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11-4FB7-8B7A-D3998B09F8C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11-4FB7-8B7A-D3998B09F8C9}"/>
              </c:ext>
            </c:extLst>
          </c:dPt>
          <c:dPt>
            <c:idx val="3"/>
            <c:invertIfNegative val="0"/>
            <c:bubble3D val="0"/>
            <c:spPr>
              <a:solidFill>
                <a:srgbClr val="F8A81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11-4FB7-8B7A-D3998B09F8C9}"/>
              </c:ext>
            </c:extLst>
          </c:dPt>
          <c:cat>
            <c:strRef>
              <c:f>'Educational Attainment'!$L$16:$O$16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Attainment'!$L$17:$O$17</c:f>
              <c:numCache>
                <c:formatCode>0%</c:formatCode>
                <c:ptCount val="4"/>
                <c:pt idx="0">
                  <c:v>0.79154320687812696</c:v>
                </c:pt>
                <c:pt idx="1">
                  <c:v>0.44525099042174415</c:v>
                </c:pt>
                <c:pt idx="2">
                  <c:v>0.37324823757588343</c:v>
                </c:pt>
                <c:pt idx="3">
                  <c:v>0.68963156546246474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11-4FB7-8B7A-D3998B09F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24888"/>
        <c:axId val="165425280"/>
      </c:barChart>
      <c:catAx>
        <c:axId val="16542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5280"/>
        <c:crosses val="autoZero"/>
        <c:auto val="1"/>
        <c:lblAlgn val="ctr"/>
        <c:lblOffset val="100"/>
        <c:noMultiLvlLbl val="0"/>
      </c:catAx>
      <c:valAx>
        <c:axId val="1654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    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Travis County,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Attainment'!$K$94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46-4D0B-9744-D5879E6160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46-4D0B-9744-D5879E6160C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46-4D0B-9744-D5879E6160C0}"/>
              </c:ext>
            </c:extLst>
          </c:dPt>
          <c:cat>
            <c:strRef>
              <c:f>'Educational Attainment'!$L$93:$O$93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Attainment'!$L$94:$O$94</c:f>
              <c:numCache>
                <c:formatCode>0%</c:formatCode>
                <c:ptCount val="4"/>
                <c:pt idx="0">
                  <c:v>0.7653056362856735</c:v>
                </c:pt>
                <c:pt idx="1">
                  <c:v>0.29091860337041525</c:v>
                </c:pt>
                <c:pt idx="2">
                  <c:v>0.28005129500456605</c:v>
                </c:pt>
                <c:pt idx="3">
                  <c:v>0.66253730844153125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46-4D0B-9744-D5879E616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5423712"/>
        <c:axId val="165424104"/>
      </c:barChart>
      <c:catAx>
        <c:axId val="1654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104"/>
        <c:crosses val="autoZero"/>
        <c:auto val="1"/>
        <c:lblAlgn val="ctr"/>
        <c:lblOffset val="100"/>
        <c:noMultiLvlLbl val="0"/>
      </c:catAx>
      <c:valAx>
        <c:axId val="16542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802020104020603" pitchFamily="34" charset="0"/>
                <a:ea typeface="+mn-ea"/>
                <a:cs typeface="+mn-cs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Adults with</a:t>
            </a:r>
            <a:r>
              <a:rPr lang="en-US" sz="1400" b="0" baseline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 a </a:t>
            </a: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Bachelor's Degree or Higher, </a:t>
            </a:r>
          </a:p>
          <a:p>
            <a:pPr>
              <a:defRPr>
                <a:latin typeface="Tw Cen MT" panose="020B0802020104020603" pitchFamily="34" charset="0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Travis County,</a:t>
            </a:r>
            <a:r>
              <a:rPr lang="en-US" sz="1400" b="0" baseline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 </a:t>
            </a: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8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89383377465072"/>
          <c:y val="0.27056719451311756"/>
          <c:w val="0.73195109084743215"/>
          <c:h val="0.549643624255847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Attainment'!$K$94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4-4AF7-86CA-B81E074F898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4-4AF7-86CA-B81E074F898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4-4AF7-86CA-B81E074F898C}"/>
              </c:ext>
            </c:extLst>
          </c:dPt>
          <c:cat>
            <c:strRef>
              <c:f>'Educational Attainment'!$L$93:$O$93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Attainment'!$L$94:$O$94</c:f>
              <c:numCache>
                <c:formatCode>0%</c:formatCode>
                <c:ptCount val="4"/>
                <c:pt idx="0">
                  <c:v>0.7653056362856735</c:v>
                </c:pt>
                <c:pt idx="1">
                  <c:v>0.29091860337041525</c:v>
                </c:pt>
                <c:pt idx="2">
                  <c:v>0.28005129500456605</c:v>
                </c:pt>
                <c:pt idx="3">
                  <c:v>0.66253730844153125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44-4AF7-86CA-B81E074F8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24888"/>
        <c:axId val="165425280"/>
      </c:barChart>
      <c:catAx>
        <c:axId val="16542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5280"/>
        <c:crosses val="autoZero"/>
        <c:auto val="1"/>
        <c:lblAlgn val="ctr"/>
        <c:lblOffset val="100"/>
        <c:noMultiLvlLbl val="0"/>
      </c:catAx>
      <c:valAx>
        <c:axId val="1654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400" b="0" i="0" baseline="0">
                <a:effectLst/>
              </a:rPr>
              <a:t>Median Family Income </a:t>
            </a:r>
            <a:br>
              <a:rPr lang="en-US" sz="1400" b="0" i="0" baseline="0">
                <a:effectLst/>
              </a:rPr>
            </a:br>
            <a:r>
              <a:rPr lang="en-US" sz="1400" b="0" i="0" baseline="0">
                <a:effectLst/>
              </a:rPr>
              <a:t>Travis County, 2023</a:t>
            </a:r>
            <a:endParaRPr lang="en-US" sz="1400" b="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6DD-4391-9477-0AFB7CC5709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DD-4391-9477-0AFB7CC57091}"/>
              </c:ext>
            </c:extLst>
          </c:dPt>
          <c:dPt>
            <c:idx val="2"/>
            <c:invertIfNegative val="0"/>
            <c:bubble3D val="0"/>
            <c:spPr>
              <a:solidFill>
                <a:srgbClr val="7B9B6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C6DD-4391-9477-0AFB7CC57091}"/>
              </c:ext>
            </c:extLst>
          </c:dPt>
          <c:dPt>
            <c:idx val="3"/>
            <c:invertIfNegative val="0"/>
            <c:bubble3D val="0"/>
            <c:spPr>
              <a:solidFill>
                <a:srgbClr val="F8A81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6DD-4391-9477-0AFB7CC57091}"/>
              </c:ext>
            </c:extLst>
          </c:dPt>
          <c:cat>
            <c:strRef>
              <c:f>MFI!$Z$6:$Z$9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MFI!$AA$6:$AA$9</c:f>
              <c:numCache>
                <c:formatCode>_("$"* #,##0_);_("$"* \(#,##0\);_("$"* "-"??_);_(@_)</c:formatCode>
                <c:ptCount val="4"/>
                <c:pt idx="0">
                  <c:v>180846</c:v>
                </c:pt>
                <c:pt idx="1">
                  <c:v>84296</c:v>
                </c:pt>
                <c:pt idx="2">
                  <c:v>89687</c:v>
                </c:pt>
                <c:pt idx="3">
                  <c:v>159245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DD-4391-9477-0AFB7CC57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078208"/>
        <c:axId val="165078592"/>
      </c:barChart>
      <c:catAx>
        <c:axId val="1650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078592"/>
        <c:crosses val="autoZero"/>
        <c:auto val="1"/>
        <c:lblAlgn val="ctr"/>
        <c:lblOffset val="100"/>
        <c:noMultiLvlLbl val="0"/>
      </c:catAx>
      <c:valAx>
        <c:axId val="16507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078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    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Travis County,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Attainment'!$K$69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A5-457B-94A1-B08EF665BB5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A5-457B-94A1-B08EF665BB5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A5-457B-94A1-B08EF665BB57}"/>
              </c:ext>
            </c:extLst>
          </c:dPt>
          <c:cat>
            <c:strRef>
              <c:f>'Educational Attainment'!$L$68:$O$68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Attainment'!$L$69:$O$69</c:f>
              <c:numCache>
                <c:formatCode>0%</c:formatCode>
                <c:ptCount val="4"/>
                <c:pt idx="0">
                  <c:v>0.72683814844151695</c:v>
                </c:pt>
                <c:pt idx="1">
                  <c:v>0.40135892406836648</c:v>
                </c:pt>
                <c:pt idx="2">
                  <c:v>0.3163646724928485</c:v>
                </c:pt>
                <c:pt idx="3">
                  <c:v>0.67947563609346373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A5-457B-94A1-B08EF665B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5423712"/>
        <c:axId val="165424104"/>
      </c:barChart>
      <c:catAx>
        <c:axId val="1654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104"/>
        <c:crosses val="autoZero"/>
        <c:auto val="1"/>
        <c:lblAlgn val="ctr"/>
        <c:lblOffset val="100"/>
        <c:noMultiLvlLbl val="0"/>
      </c:catAx>
      <c:valAx>
        <c:axId val="16542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802020104020603" pitchFamily="34" charset="0"/>
                <a:ea typeface="+mn-ea"/>
                <a:cs typeface="+mn-cs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Adults with</a:t>
            </a:r>
            <a:r>
              <a:rPr lang="en-US" sz="1400" b="0" baseline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 a </a:t>
            </a: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Bachelor's Degree or Higher, </a:t>
            </a:r>
          </a:p>
          <a:p>
            <a:pPr>
              <a:defRPr>
                <a:latin typeface="Tw Cen MT" panose="020B0802020104020603" pitchFamily="34" charset="0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Travis County,</a:t>
            </a:r>
            <a:r>
              <a:rPr lang="en-US" sz="1400" b="0" baseline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 </a:t>
            </a: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8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89363580791957"/>
          <c:y val="0.31959996040880018"/>
          <c:w val="0.73195109084743215"/>
          <c:h val="0.549643624255847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Attainment'!$K$69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1B-44E5-BF1F-F547449985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1B-44E5-BF1F-F547449985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1B-44E5-BF1F-F54744998589}"/>
              </c:ext>
            </c:extLst>
          </c:dPt>
          <c:cat>
            <c:strRef>
              <c:f>'Educational Attainment'!$L$68:$O$68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Attainment'!$L$69:$O$69</c:f>
              <c:numCache>
                <c:formatCode>0%</c:formatCode>
                <c:ptCount val="4"/>
                <c:pt idx="0">
                  <c:v>0.72683814844151695</c:v>
                </c:pt>
                <c:pt idx="1">
                  <c:v>0.40135892406836648</c:v>
                </c:pt>
                <c:pt idx="2">
                  <c:v>0.3163646724928485</c:v>
                </c:pt>
                <c:pt idx="3">
                  <c:v>0.67947563609346373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1B-44E5-BF1F-F54744998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24888"/>
        <c:axId val="165425280"/>
      </c:barChart>
      <c:catAx>
        <c:axId val="16542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5280"/>
        <c:crosses val="autoZero"/>
        <c:auto val="1"/>
        <c:lblAlgn val="ctr"/>
        <c:lblOffset val="100"/>
        <c:noMultiLvlLbl val="0"/>
      </c:catAx>
      <c:valAx>
        <c:axId val="1654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    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Travis County,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Attainment'!$K$41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48-4E23-BF5E-79BE0D49634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48-4E23-BF5E-79BE0D49634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48-4E23-BF5E-79BE0D496340}"/>
              </c:ext>
            </c:extLst>
          </c:dPt>
          <c:cat>
            <c:strRef>
              <c:f>'Educational Attainment'!$L$40:$O$40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Attainment'!$L$41:$O$41</c:f>
              <c:numCache>
                <c:formatCode>0%</c:formatCode>
                <c:ptCount val="4"/>
                <c:pt idx="0">
                  <c:v>0.74781378085739847</c:v>
                </c:pt>
                <c:pt idx="1">
                  <c:v>0.43214725920708663</c:v>
                </c:pt>
                <c:pt idx="2">
                  <c:v>0.36096252722665917</c:v>
                </c:pt>
                <c:pt idx="3">
                  <c:v>0.67672048017145436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48-4E23-BF5E-79BE0D496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5423712"/>
        <c:axId val="165424104"/>
      </c:barChart>
      <c:catAx>
        <c:axId val="1654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104"/>
        <c:crosses val="autoZero"/>
        <c:auto val="1"/>
        <c:lblAlgn val="ctr"/>
        <c:lblOffset val="100"/>
        <c:noMultiLvlLbl val="0"/>
      </c:catAx>
      <c:valAx>
        <c:axId val="16542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802020104020603" pitchFamily="34" charset="0"/>
                <a:ea typeface="+mn-ea"/>
                <a:cs typeface="+mn-cs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Adults with</a:t>
            </a:r>
            <a:r>
              <a:rPr lang="en-US" sz="1400" b="0" baseline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 a </a:t>
            </a: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Bachelor's Degree or Higher, </a:t>
            </a:r>
          </a:p>
          <a:p>
            <a:pPr>
              <a:defRPr>
                <a:latin typeface="Tw Cen MT" panose="020B0802020104020603" pitchFamily="34" charset="0"/>
              </a:defRPr>
            </a:pP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Travis County,</a:t>
            </a:r>
            <a:r>
              <a:rPr lang="en-US" sz="1400" b="0" baseline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 </a:t>
            </a:r>
            <a:r>
              <a:rPr lang="en-US" sz="1400" b="0">
                <a:solidFill>
                  <a:sysClr val="windowText" lastClr="000000"/>
                </a:solidFill>
                <a:latin typeface="Tw Cen MT" panose="020B0802020104020603" pitchFamily="34" charset="0"/>
              </a:rPr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8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89363580791957"/>
          <c:y val="0.24466939786437439"/>
          <c:w val="0.73195109084743215"/>
          <c:h val="0.62457407196363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Attainment'!$K$41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0CE-8D2C-7021048F8A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0CE-8D2C-7021048F8AB5}"/>
              </c:ext>
            </c:extLst>
          </c:dPt>
          <c:dPt>
            <c:idx val="3"/>
            <c:invertIfNegative val="0"/>
            <c:bubble3D val="0"/>
            <c:spPr>
              <a:solidFill>
                <a:srgbClr val="F8A81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0CE-8D2C-7021048F8AB5}"/>
              </c:ext>
            </c:extLst>
          </c:dPt>
          <c:cat>
            <c:strRef>
              <c:f>'Educational Attainment'!$L$40:$O$40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Attainment'!$L$41:$O$41</c:f>
              <c:numCache>
                <c:formatCode>0%</c:formatCode>
                <c:ptCount val="4"/>
                <c:pt idx="0">
                  <c:v>0.74781378085739847</c:v>
                </c:pt>
                <c:pt idx="1">
                  <c:v>0.43214725920708663</c:v>
                </c:pt>
                <c:pt idx="2">
                  <c:v>0.36096252722665917</c:v>
                </c:pt>
                <c:pt idx="3">
                  <c:v>0.67672048017145436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50-40CE-8D2C-7021048F8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424888"/>
        <c:axId val="165425280"/>
      </c:barChart>
      <c:catAx>
        <c:axId val="16542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5280"/>
        <c:crosses val="autoZero"/>
        <c:auto val="1"/>
        <c:lblAlgn val="ctr"/>
        <c:lblOffset val="100"/>
        <c:noMultiLvlLbl val="0"/>
      </c:catAx>
      <c:valAx>
        <c:axId val="1654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42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i="0" baseline="0">
                <a:effectLst/>
              </a:rPr>
              <a:t>Median Family Income </a:t>
            </a:r>
            <a:br>
              <a:rPr lang="en-US" sz="1400" b="0" i="0" baseline="0">
                <a:effectLst/>
              </a:rPr>
            </a:br>
            <a:r>
              <a:rPr lang="en-US" sz="1400" b="0" i="0" baseline="0">
                <a:effectLst/>
              </a:rPr>
              <a:t>Travis County,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02E-4D7E-9594-15D2FDCB98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02E-4D7E-9594-15D2FDCB98E2}"/>
              </c:ext>
            </c:extLst>
          </c:dPt>
          <c:dPt>
            <c:idx val="2"/>
            <c:invertIfNegative val="0"/>
            <c:bubble3D val="0"/>
            <c:spPr>
              <a:solidFill>
                <a:srgbClr val="7B9B6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D02E-4D7E-9594-15D2FDCB98E2}"/>
              </c:ext>
            </c:extLst>
          </c:dPt>
          <c:dPt>
            <c:idx val="3"/>
            <c:invertIfNegative val="0"/>
            <c:bubble3D val="0"/>
            <c:spPr>
              <a:solidFill>
                <a:srgbClr val="F8A81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02E-4D7E-9594-15D2FDCB98E2}"/>
              </c:ext>
            </c:extLst>
          </c:dPt>
          <c:cat>
            <c:strRef>
              <c:f>MFI!$Z$6:$Z$9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MFI!$AA$6:$AA$9</c:f>
              <c:numCache>
                <c:formatCode>_("$"* #,##0_);_("$"* \(#,##0\);_("$"* "-"??_);_(@_)</c:formatCode>
                <c:ptCount val="4"/>
                <c:pt idx="0">
                  <c:v>180846</c:v>
                </c:pt>
                <c:pt idx="1">
                  <c:v>84296</c:v>
                </c:pt>
                <c:pt idx="2">
                  <c:v>89687</c:v>
                </c:pt>
                <c:pt idx="3">
                  <c:v>159245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2E-4D7E-9594-15D2FDCB9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4443144"/>
        <c:axId val="164447624"/>
      </c:barChart>
      <c:catAx>
        <c:axId val="164443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447624"/>
        <c:crosses val="autoZero"/>
        <c:auto val="1"/>
        <c:lblAlgn val="ctr"/>
        <c:lblOffset val="100"/>
        <c:noMultiLvlLbl val="0"/>
      </c:catAx>
      <c:valAx>
        <c:axId val="164447624"/>
        <c:scaling>
          <c:orientation val="minMax"/>
          <c:max val="1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443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1400" b="0" i="0" baseline="0">
                <a:effectLst/>
              </a:rPr>
              <a:t>Median Family Income </a:t>
            </a:r>
            <a:br>
              <a:rPr lang="en-US" sz="1400" b="0" i="0" baseline="0">
                <a:effectLst/>
              </a:rPr>
            </a:br>
            <a:r>
              <a:rPr lang="en-US" sz="1400" b="0" i="0" baseline="0">
                <a:effectLst/>
              </a:rPr>
              <a:t>Travis County, 2023</a:t>
            </a:r>
            <a:endParaRPr lang="en-US" sz="1400" b="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65B-4168-A99C-25F8EA0A90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5B-4168-A99C-25F8EA0A90B1}"/>
              </c:ext>
            </c:extLst>
          </c:dPt>
          <c:dPt>
            <c:idx val="2"/>
            <c:invertIfNegative val="0"/>
            <c:bubble3D val="0"/>
            <c:spPr>
              <a:solidFill>
                <a:srgbClr val="7B9B6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C65B-4168-A99C-25F8EA0A90B1}"/>
              </c:ext>
            </c:extLst>
          </c:dPt>
          <c:dPt>
            <c:idx val="3"/>
            <c:invertIfNegative val="0"/>
            <c:bubble3D val="0"/>
            <c:spPr>
              <a:solidFill>
                <a:srgbClr val="F8A81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65B-4168-A99C-25F8EA0A90B1}"/>
              </c:ext>
            </c:extLst>
          </c:dPt>
          <c:cat>
            <c:strRef>
              <c:f>MFI!$Z$6:$Z$9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MFI!$AA$6:$AA$9</c:f>
              <c:numCache>
                <c:formatCode>_("$"* #,##0_);_("$"* \(#,##0\);_("$"* "-"??_);_(@_)</c:formatCode>
                <c:ptCount val="4"/>
                <c:pt idx="0">
                  <c:v>180846</c:v>
                </c:pt>
                <c:pt idx="1">
                  <c:v>84296</c:v>
                </c:pt>
                <c:pt idx="2">
                  <c:v>89687</c:v>
                </c:pt>
                <c:pt idx="3">
                  <c:v>159245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5B-4168-A99C-25F8EA0A9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078208"/>
        <c:axId val="165078592"/>
      </c:barChart>
      <c:catAx>
        <c:axId val="1650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078592"/>
        <c:crosses val="autoZero"/>
        <c:auto val="1"/>
        <c:lblAlgn val="ctr"/>
        <c:lblOffset val="100"/>
        <c:noMultiLvlLbl val="0"/>
      </c:catAx>
      <c:valAx>
        <c:axId val="16507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5078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Educational</a:t>
            </a:r>
            <a:r>
              <a:rPr lang="en-US" baseline="0"/>
              <a:t> Attainment by Race and Ethnicity, </a:t>
            </a:r>
          </a:p>
          <a:p>
            <a:pPr>
              <a:defRPr/>
            </a:pPr>
            <a:r>
              <a:rPr lang="en-US" baseline="0"/>
              <a:t>Travis County 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'Educational Attainment'!$K$245</c:f>
              <c:strCache>
                <c:ptCount val="1"/>
                <c:pt idx="0">
                  <c:v>    Less than high school diploma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'Educational Attainment'!$L$244:$O$244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 or Latino</c:v>
                </c:pt>
              </c:strCache>
            </c:strRef>
          </c:cat>
          <c:val>
            <c:numRef>
              <c:f>'Educational Attainment'!$L$245:$O$245</c:f>
              <c:numCache>
                <c:formatCode>0%</c:formatCode>
                <c:ptCount val="4"/>
                <c:pt idx="0">
                  <c:v>9.7321428571428573E-2</c:v>
                </c:pt>
                <c:pt idx="1">
                  <c:v>8.9281933832444815E-2</c:v>
                </c:pt>
                <c:pt idx="2">
                  <c:v>2.534121020726705E-2</c:v>
                </c:pt>
                <c:pt idx="3">
                  <c:v>0.30778010355844443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3-483D-9ADF-4D0AC2DFE630}"/>
            </c:ext>
          </c:extLst>
        </c:ser>
        <c:ser>
          <c:idx val="1"/>
          <c:order val="1"/>
          <c:tx>
            <c:strRef>
              <c:f>'Educational Attainment'!$K$246</c:f>
              <c:strCache>
                <c:ptCount val="1"/>
                <c:pt idx="0">
                  <c:v>    High school graduate (includes equivalency)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'Educational Attainment'!$L$244:$O$244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 or Latino</c:v>
                </c:pt>
              </c:strCache>
            </c:strRef>
          </c:cat>
          <c:val>
            <c:numRef>
              <c:f>'Educational Attainment'!$L$246:$O$246</c:f>
              <c:numCache>
                <c:formatCode>0%</c:formatCode>
                <c:ptCount val="4"/>
                <c:pt idx="0">
                  <c:v>0.26460899014778327</c:v>
                </c:pt>
                <c:pt idx="1">
                  <c:v>7.7792105313805121E-2</c:v>
                </c:pt>
                <c:pt idx="2">
                  <c:v>0.11553277795927257</c:v>
                </c:pt>
                <c:pt idx="3">
                  <c:v>0.29330836179354414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3-483D-9ADF-4D0AC2DFE630}"/>
            </c:ext>
          </c:extLst>
        </c:ser>
        <c:ser>
          <c:idx val="2"/>
          <c:order val="2"/>
          <c:tx>
            <c:strRef>
              <c:f>'Educational Attainment'!$K$247</c:f>
              <c:strCache>
                <c:ptCount val="1"/>
                <c:pt idx="0">
                  <c:v>    Some college or associate's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'Educational Attainment'!$L$244:$O$244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 or Latino</c:v>
                </c:pt>
              </c:strCache>
            </c:strRef>
          </c:cat>
          <c:val>
            <c:numRef>
              <c:f>'Educational Attainment'!$L$247:$O$247</c:f>
              <c:numCache>
                <c:formatCode>0%</c:formatCode>
                <c:ptCount val="4"/>
                <c:pt idx="0">
                  <c:v>0.37721674876847289</c:v>
                </c:pt>
                <c:pt idx="1">
                  <c:v>0.11705383090513674</c:v>
                </c:pt>
                <c:pt idx="2">
                  <c:v>0.24781071908236232</c:v>
                </c:pt>
                <c:pt idx="3">
                  <c:v>0.19864272336675112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F3-483D-9ADF-4D0AC2DFE630}"/>
            </c:ext>
          </c:extLst>
        </c:ser>
        <c:ser>
          <c:idx val="3"/>
          <c:order val="3"/>
          <c:tx>
            <c:strRef>
              <c:f>'Educational Attainment'!$K$248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'Educational Attainment'!$L$244:$O$244</c:f>
              <c:strCache>
                <c:ptCount val="4"/>
                <c:pt idx="0">
                  <c:v>Black </c:v>
                </c:pt>
                <c:pt idx="1">
                  <c:v>Asian</c:v>
                </c:pt>
                <c:pt idx="2">
                  <c:v>White</c:v>
                </c:pt>
                <c:pt idx="3">
                  <c:v>Hispanic or Latino</c:v>
                </c:pt>
              </c:strCache>
            </c:strRef>
          </c:cat>
          <c:val>
            <c:numRef>
              <c:f>'Educational Attainment'!$L$248:$O$248</c:f>
              <c:numCache>
                <c:formatCode>0%</c:formatCode>
                <c:ptCount val="4"/>
                <c:pt idx="0">
                  <c:v>0.26085283251231528</c:v>
                </c:pt>
                <c:pt idx="1">
                  <c:v>0.71587212994861338</c:v>
                </c:pt>
                <c:pt idx="2">
                  <c:v>0.61131529275109808</c:v>
                </c:pt>
                <c:pt idx="3">
                  <c:v>0.20026881128126034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F3-483D-9ADF-4D0AC2DF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5132624"/>
        <c:axId val="165086552"/>
      </c:barChart>
      <c:catAx>
        <c:axId val="16513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86552"/>
        <c:crosses val="autoZero"/>
        <c:auto val="1"/>
        <c:lblAlgn val="ctr"/>
        <c:lblOffset val="100"/>
        <c:noMultiLvlLbl val="0"/>
      </c:catAx>
      <c:valAx>
        <c:axId val="1650865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3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    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Travis County,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Attainment'!$K$252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59-460C-ABD7-6ABB0A8D474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59-460C-ABD7-6ABB0A8D474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59-460C-ABD7-6ABB0A8D4743}"/>
              </c:ext>
            </c:extLst>
          </c:dPt>
          <c:cat>
            <c:strRef>
              <c:f>'Educational Attainment'!$L$251:$O$251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Attainment'!$L$252:$O$252</c:f>
              <c:numCache>
                <c:formatCode>0%</c:formatCode>
                <c:ptCount val="4"/>
                <c:pt idx="0">
                  <c:v>0.71587212994861338</c:v>
                </c:pt>
                <c:pt idx="1">
                  <c:v>0.26085283251231528</c:v>
                </c:pt>
                <c:pt idx="2">
                  <c:v>0.20026881128126034</c:v>
                </c:pt>
                <c:pt idx="3">
                  <c:v>0.61131529275109808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9-460C-ABD7-6ABB0A8D4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4796664"/>
        <c:axId val="164727608"/>
      </c:barChart>
      <c:catAx>
        <c:axId val="16479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727608"/>
        <c:crosses val="autoZero"/>
        <c:auto val="1"/>
        <c:lblAlgn val="ctr"/>
        <c:lblOffset val="100"/>
        <c:noMultiLvlLbl val="0"/>
      </c:catAx>
      <c:valAx>
        <c:axId val="16472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796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   Travis County 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Attainment'!$K$252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C-4A7C-BC47-EBA7A59C987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C-4A7C-BC47-EBA7A59C987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C-4A7C-BC47-EBA7A59C9879}"/>
              </c:ext>
            </c:extLst>
          </c:dPt>
          <c:cat>
            <c:strRef>
              <c:f>'Educational Attainment'!$L$251:$O$251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Attainment'!$L$252:$O$252</c:f>
              <c:numCache>
                <c:formatCode>0%</c:formatCode>
                <c:ptCount val="4"/>
                <c:pt idx="0">
                  <c:v>0.71587212994861338</c:v>
                </c:pt>
                <c:pt idx="1">
                  <c:v>0.26085283251231528</c:v>
                </c:pt>
                <c:pt idx="2">
                  <c:v>0.20026881128126034</c:v>
                </c:pt>
                <c:pt idx="3">
                  <c:v>0.61131529275109808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4C-4A7C-BC47-EBA7A59C9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4728392"/>
        <c:axId val="164728784"/>
      </c:barChart>
      <c:catAx>
        <c:axId val="16472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728784"/>
        <c:crosses val="autoZero"/>
        <c:auto val="1"/>
        <c:lblAlgn val="ctr"/>
        <c:lblOffset val="100"/>
        <c:noMultiLvlLbl val="0"/>
      </c:catAx>
      <c:valAx>
        <c:axId val="16472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728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    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Travis County,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Attainment'!$K$252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29-4B20-B5AE-273A4A64346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29-4B20-B5AE-273A4A64346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29-4B20-B5AE-273A4A64346F}"/>
              </c:ext>
            </c:extLst>
          </c:dPt>
          <c:cat>
            <c:strRef>
              <c:f>'Educational Attainment'!$L$251:$O$251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Attainment'!$L$252:$O$252</c:f>
              <c:numCache>
                <c:formatCode>0%</c:formatCode>
                <c:ptCount val="4"/>
                <c:pt idx="0">
                  <c:v>0.71587212994861338</c:v>
                </c:pt>
                <c:pt idx="1">
                  <c:v>0.26085283251231528</c:v>
                </c:pt>
                <c:pt idx="2">
                  <c:v>0.20026881128126034</c:v>
                </c:pt>
                <c:pt idx="3">
                  <c:v>0.61131529275109808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29-4B20-B5AE-273A4A643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4729568"/>
        <c:axId val="164729960"/>
      </c:barChart>
      <c:catAx>
        <c:axId val="16472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729960"/>
        <c:crosses val="autoZero"/>
        <c:auto val="1"/>
        <c:lblAlgn val="ctr"/>
        <c:lblOffset val="100"/>
        <c:noMultiLvlLbl val="0"/>
      </c:catAx>
      <c:valAx>
        <c:axId val="16472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72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Adults with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a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Bachelor's Degree or Higher, </a:t>
            </a:r>
          </a:p>
          <a:p>
            <a:pPr>
              <a:defRPr/>
            </a:pP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Travis County,</a:t>
            </a:r>
            <a:r>
              <a:rPr lang="en-US" sz="1200" baseline="0">
                <a:solidFill>
                  <a:sysClr val="windowText" lastClr="000000"/>
                </a:solidFill>
                <a:latin typeface="Tw Cen MT" panose="020B0602020104020603" pitchFamily="34" charset="0"/>
              </a:rPr>
              <a:t> </a:t>
            </a:r>
            <a:r>
              <a:rPr lang="en-US" sz="1200">
                <a:solidFill>
                  <a:sysClr val="windowText" lastClr="000000"/>
                </a:solidFill>
                <a:latin typeface="Tw Cen MT" panose="020B0602020104020603" pitchFamily="34" charset="0"/>
              </a:rPr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76984570899612"/>
          <c:y val="0.20192048674991611"/>
          <c:w val="0.73195121415557696"/>
          <c:h val="0.635452242054977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'Educational Attainment'!$K$203</c:f>
              <c:strCache>
                <c:ptCount val="1"/>
                <c:pt idx="0">
                  <c:v>    Bachelor's degree or higher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FB5-43AD-AEFB-526B99C92E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B5-43AD-AEFB-526B99C92E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FB5-43AD-AEFB-526B99C92E9A}"/>
              </c:ext>
            </c:extLst>
          </c:dPt>
          <c:cat>
            <c:strRef>
              <c:f>'Educational Attainment'!$L$202:$O$202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'Educational Attainment'!$L$203:$O$203</c:f>
              <c:numCache>
                <c:formatCode>0%</c:formatCode>
                <c:ptCount val="4"/>
                <c:pt idx="0">
                  <c:v>0.62413309655107951</c:v>
                </c:pt>
                <c:pt idx="1">
                  <c:v>0.25975343320848937</c:v>
                </c:pt>
                <c:pt idx="2">
                  <c:v>0.22837205919473597</c:v>
                </c:pt>
                <c:pt idx="3">
                  <c:v>0.6088491090658138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B5-43AD-AEFB-526B99C92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730744"/>
        <c:axId val="164731136"/>
      </c:barChart>
      <c:catAx>
        <c:axId val="16473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731136"/>
        <c:crosses val="autoZero"/>
        <c:auto val="1"/>
        <c:lblAlgn val="ctr"/>
        <c:lblOffset val="100"/>
        <c:noMultiLvlLbl val="0"/>
      </c:catAx>
      <c:valAx>
        <c:axId val="16473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473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chart" Target="../charts/chart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13" Type="http://schemas.openxmlformats.org/officeDocument/2006/relationships/chart" Target="../charts/chart17.xml"/><Relationship Id="rId18" Type="http://schemas.openxmlformats.org/officeDocument/2006/relationships/chart" Target="../charts/chart2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17" Type="http://schemas.openxmlformats.org/officeDocument/2006/relationships/chart" Target="../charts/chart21.xml"/><Relationship Id="rId2" Type="http://schemas.openxmlformats.org/officeDocument/2006/relationships/chart" Target="../charts/chart6.xml"/><Relationship Id="rId16" Type="http://schemas.openxmlformats.org/officeDocument/2006/relationships/chart" Target="../charts/chart20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5" Type="http://schemas.openxmlformats.org/officeDocument/2006/relationships/chart" Target="../charts/chart19.xml"/><Relationship Id="rId10" Type="http://schemas.openxmlformats.org/officeDocument/2006/relationships/chart" Target="../charts/chart14.xml"/><Relationship Id="rId19" Type="http://schemas.openxmlformats.org/officeDocument/2006/relationships/chart" Target="../charts/chart23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Relationship Id="rId1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123677</xdr:colOff>
      <xdr:row>26</xdr:row>
      <xdr:rowOff>14651</xdr:rowOff>
    </xdr:from>
    <xdr:to>
      <xdr:col>36</xdr:col>
      <xdr:colOff>162489</xdr:colOff>
      <xdr:row>44</xdr:row>
      <xdr:rowOff>24822</xdr:rowOff>
    </xdr:to>
    <xdr:graphicFrame macro="">
      <xdr:nvGraphicFramePr>
        <xdr:cNvPr id="1674" name="Chart 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349300</xdr:colOff>
      <xdr:row>6</xdr:row>
      <xdr:rowOff>78742</xdr:rowOff>
    </xdr:from>
    <xdr:to>
      <xdr:col>32</xdr:col>
      <xdr:colOff>25328</xdr:colOff>
      <xdr:row>22</xdr:row>
      <xdr:rowOff>110365</xdr:rowOff>
    </xdr:to>
    <xdr:graphicFrame macro="">
      <xdr:nvGraphicFramePr>
        <xdr:cNvPr id="1677" name="Chart 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36</xdr:col>
      <xdr:colOff>504940</xdr:colOff>
      <xdr:row>12</xdr:row>
      <xdr:rowOff>176994</xdr:rowOff>
    </xdr:from>
    <xdr:to>
      <xdr:col>41</xdr:col>
      <xdr:colOff>192293</xdr:colOff>
      <xdr:row>27</xdr:row>
      <xdr:rowOff>66920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24440" y="2510619"/>
          <a:ext cx="2703604" cy="2795051"/>
        </a:xfrm>
        <a:prstGeom prst="rect">
          <a:avLst/>
        </a:prstGeom>
      </xdr:spPr>
    </xdr:pic>
    <xdr:clientData/>
  </xdr:twoCellAnchor>
  <xdr:twoCellAnchor>
    <xdr:from>
      <xdr:col>36</xdr:col>
      <xdr:colOff>534630</xdr:colOff>
      <xdr:row>28</xdr:row>
      <xdr:rowOff>67543</xdr:rowOff>
    </xdr:from>
    <xdr:to>
      <xdr:col>41</xdr:col>
      <xdr:colOff>145525</xdr:colOff>
      <xdr:row>43</xdr:row>
      <xdr:rowOff>98883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" r="1122"/>
        <a:stretch>
          <a:fillRect/>
        </a:stretch>
      </xdr:blipFill>
      <xdr:spPr bwMode="auto">
        <a:xfrm>
          <a:off x="29554130" y="5496793"/>
          <a:ext cx="2627145" cy="2888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8A81E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32</xdr:col>
      <xdr:colOff>95595</xdr:colOff>
      <xdr:row>6</xdr:row>
      <xdr:rowOff>37495</xdr:rowOff>
    </xdr:from>
    <xdr:to>
      <xdr:col>35</xdr:col>
      <xdr:colOff>357432</xdr:colOff>
      <xdr:row>20</xdr:row>
      <xdr:rowOff>166129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36</xdr:col>
      <xdr:colOff>439280</xdr:colOff>
      <xdr:row>45</xdr:row>
      <xdr:rowOff>104909</xdr:rowOff>
    </xdr:from>
    <xdr:to>
      <xdr:col>41</xdr:col>
      <xdr:colOff>82814</xdr:colOff>
      <xdr:row>60</xdr:row>
      <xdr:rowOff>105661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5F78E8-5CEC-4754-958D-53220797F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58780" y="8772659"/>
          <a:ext cx="2659785" cy="2858252"/>
        </a:xfrm>
        <a:prstGeom prst="rect">
          <a:avLst/>
        </a:prstGeom>
      </xdr:spPr>
    </xdr:pic>
    <xdr:clientData/>
  </xdr:twoCellAnchor>
  <xdr:twoCellAnchor>
    <xdr:from>
      <xdr:col>20</xdr:col>
      <xdr:colOff>797718</xdr:colOff>
      <xdr:row>27</xdr:row>
      <xdr:rowOff>0</xdr:rowOff>
    </xdr:from>
    <xdr:to>
      <xdr:col>26</xdr:col>
      <xdr:colOff>61911</xdr:colOff>
      <xdr:row>41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1A9BB8-4263-43BD-A979-AEA01D8FF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238125</xdr:colOff>
      <xdr:row>236</xdr:row>
      <xdr:rowOff>190500</xdr:rowOff>
    </xdr:from>
    <xdr:to>
      <xdr:col>22</xdr:col>
      <xdr:colOff>542925</xdr:colOff>
      <xdr:row>249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521798</xdr:colOff>
      <xdr:row>236</xdr:row>
      <xdr:rowOff>161404</xdr:rowOff>
    </xdr:from>
    <xdr:to>
      <xdr:col>31</xdr:col>
      <xdr:colOff>43814</xdr:colOff>
      <xdr:row>251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175260</xdr:colOff>
      <xdr:row>236</xdr:row>
      <xdr:rowOff>142875</xdr:rowOff>
    </xdr:from>
    <xdr:to>
      <xdr:col>27</xdr:col>
      <xdr:colOff>373380</xdr:colOff>
      <xdr:row>251</xdr:row>
      <xdr:rowOff>13335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72413</xdr:colOff>
      <xdr:row>186</xdr:row>
      <xdr:rowOff>180943</xdr:rowOff>
    </xdr:from>
    <xdr:to>
      <xdr:col>24</xdr:col>
      <xdr:colOff>200123</xdr:colOff>
      <xdr:row>201</xdr:row>
      <xdr:rowOff>139309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312031</xdr:colOff>
      <xdr:row>186</xdr:row>
      <xdr:rowOff>133106</xdr:rowOff>
    </xdr:from>
    <xdr:to>
      <xdr:col>19</xdr:col>
      <xdr:colOff>9769</xdr:colOff>
      <xdr:row>201</xdr:row>
      <xdr:rowOff>87924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302847</xdr:colOff>
      <xdr:row>204</xdr:row>
      <xdr:rowOff>69359</xdr:rowOff>
    </xdr:from>
    <xdr:to>
      <xdr:col>14</xdr:col>
      <xdr:colOff>283309</xdr:colOff>
      <xdr:row>217</xdr:row>
      <xdr:rowOff>106482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72413</xdr:colOff>
      <xdr:row>122</xdr:row>
      <xdr:rowOff>180943</xdr:rowOff>
    </xdr:from>
    <xdr:to>
      <xdr:col>24</xdr:col>
      <xdr:colOff>200123</xdr:colOff>
      <xdr:row>137</xdr:row>
      <xdr:rowOff>139309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312030</xdr:colOff>
      <xdr:row>123</xdr:row>
      <xdr:rowOff>312615</xdr:rowOff>
    </xdr:from>
    <xdr:to>
      <xdr:col>19</xdr:col>
      <xdr:colOff>224692</xdr:colOff>
      <xdr:row>137</xdr:row>
      <xdr:rowOff>87924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302847</xdr:colOff>
      <xdr:row>140</xdr:row>
      <xdr:rowOff>69359</xdr:rowOff>
    </xdr:from>
    <xdr:to>
      <xdr:col>14</xdr:col>
      <xdr:colOff>283309</xdr:colOff>
      <xdr:row>153</xdr:row>
      <xdr:rowOff>106482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72413</xdr:colOff>
      <xdr:row>102</xdr:row>
      <xdr:rowOff>180943</xdr:rowOff>
    </xdr:from>
    <xdr:to>
      <xdr:col>24</xdr:col>
      <xdr:colOff>200123</xdr:colOff>
      <xdr:row>117</xdr:row>
      <xdr:rowOff>139309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3240893-3B5C-404B-AB05-0931AE678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312030</xdr:colOff>
      <xdr:row>103</xdr:row>
      <xdr:rowOff>312615</xdr:rowOff>
    </xdr:from>
    <xdr:to>
      <xdr:col>19</xdr:col>
      <xdr:colOff>224692</xdr:colOff>
      <xdr:row>117</xdr:row>
      <xdr:rowOff>87924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C07C017-17F9-454C-82F7-98C7E2859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72413</xdr:colOff>
      <xdr:row>0</xdr:row>
      <xdr:rowOff>180943</xdr:rowOff>
    </xdr:from>
    <xdr:to>
      <xdr:col>24</xdr:col>
      <xdr:colOff>200123</xdr:colOff>
      <xdr:row>15</xdr:row>
      <xdr:rowOff>139309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3C2523A-9149-4F2A-A7E4-88C86A516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315840</xdr:colOff>
      <xdr:row>1</xdr:row>
      <xdr:rowOff>316424</xdr:rowOff>
    </xdr:from>
    <xdr:to>
      <xdr:col>19</xdr:col>
      <xdr:colOff>341923</xdr:colOff>
      <xdr:row>15</xdr:row>
      <xdr:rowOff>39709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97656DF-4B6A-4335-A345-ED5D41A4C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72413</xdr:colOff>
      <xdr:row>77</xdr:row>
      <xdr:rowOff>180943</xdr:rowOff>
    </xdr:from>
    <xdr:to>
      <xdr:col>24</xdr:col>
      <xdr:colOff>200123</xdr:colOff>
      <xdr:row>92</xdr:row>
      <xdr:rowOff>139309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8C344BE-35F8-4538-81CB-37828BC66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312030</xdr:colOff>
      <xdr:row>78</xdr:row>
      <xdr:rowOff>312615</xdr:rowOff>
    </xdr:from>
    <xdr:to>
      <xdr:col>19</xdr:col>
      <xdr:colOff>341923</xdr:colOff>
      <xdr:row>92</xdr:row>
      <xdr:rowOff>87924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7507919-F750-447B-BFAD-5D6063211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72413</xdr:colOff>
      <xdr:row>52</xdr:row>
      <xdr:rowOff>180943</xdr:rowOff>
    </xdr:from>
    <xdr:to>
      <xdr:col>24</xdr:col>
      <xdr:colOff>200123</xdr:colOff>
      <xdr:row>67</xdr:row>
      <xdr:rowOff>139309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BD0338-4FCB-48CF-8A58-2168F8830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315840</xdr:colOff>
      <xdr:row>53</xdr:row>
      <xdr:rowOff>316424</xdr:rowOff>
    </xdr:from>
    <xdr:to>
      <xdr:col>19</xdr:col>
      <xdr:colOff>341923</xdr:colOff>
      <xdr:row>67</xdr:row>
      <xdr:rowOff>39709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FDCA9A6-0FC8-4445-8E26-910DEDF4F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72413</xdr:colOff>
      <xdr:row>24</xdr:row>
      <xdr:rowOff>180943</xdr:rowOff>
    </xdr:from>
    <xdr:to>
      <xdr:col>24</xdr:col>
      <xdr:colOff>200123</xdr:colOff>
      <xdr:row>39</xdr:row>
      <xdr:rowOff>139309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96F4384-B963-4F99-ABDC-D9952A749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315840</xdr:colOff>
      <xdr:row>25</xdr:row>
      <xdr:rowOff>316424</xdr:rowOff>
    </xdr:from>
    <xdr:to>
      <xdr:col>19</xdr:col>
      <xdr:colOff>341923</xdr:colOff>
      <xdr:row>39</xdr:row>
      <xdr:rowOff>39709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EE15421-972C-438C-90BC-E6E093270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bls.gov/timeseries/CUUR0000SA0?amp%253bdata_tool=XGtable&amp;output_view=data&amp;include_graphs=tr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ata.census.gov/cedsci/table?q=c15002B&amp;g=0500000US48453&amp;tid=ACSDT1Y2023.C15002B&amp;hidePre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72"/>
  <sheetViews>
    <sheetView tabSelected="1" topLeftCell="A21" zoomScale="80" zoomScaleNormal="80" workbookViewId="0">
      <selection activeCell="D28" sqref="D28"/>
    </sheetView>
  </sheetViews>
  <sheetFormatPr defaultRowHeight="15"/>
  <cols>
    <col min="1" max="1" width="22.42578125" customWidth="1"/>
    <col min="2" max="2" width="16" customWidth="1"/>
    <col min="3" max="3" width="15.7109375" customWidth="1"/>
    <col min="4" max="4" width="14.140625" customWidth="1"/>
    <col min="5" max="5" width="15" customWidth="1"/>
    <col min="6" max="6" width="11.85546875" customWidth="1"/>
    <col min="7" max="7" width="14.28515625" customWidth="1"/>
    <col min="8" max="8" width="13.140625" customWidth="1"/>
    <col min="9" max="9" width="13.5703125" customWidth="1"/>
    <col min="10" max="10" width="13.85546875" bestFit="1" customWidth="1"/>
    <col min="11" max="11" width="13.140625" customWidth="1"/>
    <col min="12" max="12" width="13.28515625" customWidth="1"/>
    <col min="13" max="13" width="12.7109375" customWidth="1"/>
    <col min="14" max="14" width="13.140625" customWidth="1"/>
    <col min="15" max="15" width="14" customWidth="1"/>
    <col min="16" max="16" width="11.42578125" customWidth="1"/>
    <col min="17" max="17" width="13.140625" customWidth="1"/>
    <col min="18" max="18" width="11.42578125" customWidth="1"/>
    <col min="19" max="19" width="11.28515625" customWidth="1"/>
    <col min="20" max="20" width="13.5703125" customWidth="1"/>
    <col min="21" max="21" width="12" customWidth="1"/>
    <col min="22" max="22" width="12.140625" customWidth="1"/>
    <col min="25" max="25" width="14" customWidth="1"/>
    <col min="26" max="26" width="9.7109375" bestFit="1" customWidth="1"/>
    <col min="27" max="27" width="12.85546875" customWidth="1"/>
  </cols>
  <sheetData>
    <row r="3" spans="1:27" ht="18.75">
      <c r="A3" s="5" t="s">
        <v>14</v>
      </c>
    </row>
    <row r="5" spans="1:27">
      <c r="B5" s="8">
        <v>2005</v>
      </c>
      <c r="C5" s="8">
        <v>2006</v>
      </c>
      <c r="D5" s="8">
        <v>2007</v>
      </c>
      <c r="E5" s="8">
        <v>2008</v>
      </c>
      <c r="F5" s="8">
        <v>2009</v>
      </c>
      <c r="G5" s="8">
        <v>2010</v>
      </c>
      <c r="H5" s="8">
        <v>2011</v>
      </c>
      <c r="I5" s="8">
        <v>2012</v>
      </c>
      <c r="J5" s="8">
        <v>2013</v>
      </c>
      <c r="K5" s="8">
        <v>2014</v>
      </c>
      <c r="L5" s="8">
        <v>2015</v>
      </c>
      <c r="M5" s="8">
        <v>2016</v>
      </c>
      <c r="N5" s="8">
        <v>2017</v>
      </c>
      <c r="O5" s="8">
        <v>2018</v>
      </c>
      <c r="P5" s="8">
        <v>2019</v>
      </c>
      <c r="Q5" s="8">
        <v>2020</v>
      </c>
      <c r="R5" s="8">
        <v>2021</v>
      </c>
      <c r="S5" s="8">
        <v>2022</v>
      </c>
      <c r="T5" s="8">
        <v>2023</v>
      </c>
      <c r="U5" s="8">
        <v>2024</v>
      </c>
      <c r="V5" s="8"/>
      <c r="Z5" t="s">
        <v>130</v>
      </c>
    </row>
    <row r="6" spans="1:27">
      <c r="A6" s="8" t="s">
        <v>0</v>
      </c>
      <c r="B6" s="3">
        <v>72435</v>
      </c>
      <c r="C6" s="3">
        <v>75000</v>
      </c>
      <c r="D6" s="3">
        <v>86268</v>
      </c>
      <c r="E6" s="3">
        <v>82548</v>
      </c>
      <c r="F6" s="3">
        <v>80065</v>
      </c>
      <c r="G6" s="3">
        <v>81800</v>
      </c>
      <c r="H6" s="3">
        <v>76471</v>
      </c>
      <c r="I6" s="1">
        <v>97824</v>
      </c>
      <c r="J6" s="3">
        <v>96217</v>
      </c>
      <c r="K6" s="3">
        <v>98781</v>
      </c>
      <c r="L6" s="3">
        <v>105795</v>
      </c>
      <c r="M6" s="3">
        <v>96925</v>
      </c>
      <c r="N6" s="3">
        <v>107370</v>
      </c>
      <c r="O6" s="3">
        <v>151112</v>
      </c>
      <c r="P6" s="3">
        <v>125683</v>
      </c>
      <c r="R6" s="3">
        <v>157557</v>
      </c>
      <c r="S6" s="40">
        <v>160360</v>
      </c>
      <c r="T6" s="34">
        <v>180846</v>
      </c>
      <c r="U6" s="40"/>
      <c r="Z6" s="14" t="s">
        <v>0</v>
      </c>
      <c r="AA6" s="3">
        <f>T6</f>
        <v>180846</v>
      </c>
    </row>
    <row r="7" spans="1:27">
      <c r="A7" s="8" t="s">
        <v>1</v>
      </c>
      <c r="B7" s="3">
        <v>39780</v>
      </c>
      <c r="C7" s="3">
        <v>35880</v>
      </c>
      <c r="D7" s="3">
        <v>41675</v>
      </c>
      <c r="E7" s="3">
        <v>43981</v>
      </c>
      <c r="F7" s="3">
        <v>41449</v>
      </c>
      <c r="G7" s="3">
        <v>44521</v>
      </c>
      <c r="H7" s="3">
        <v>42828</v>
      </c>
      <c r="I7" s="1">
        <v>41943</v>
      </c>
      <c r="J7" s="3">
        <v>50325</v>
      </c>
      <c r="K7" s="3">
        <v>56973</v>
      </c>
      <c r="L7" s="3">
        <v>48699</v>
      </c>
      <c r="M7" s="3">
        <v>52406</v>
      </c>
      <c r="N7" s="3">
        <v>56040</v>
      </c>
      <c r="O7" s="3">
        <v>59371</v>
      </c>
      <c r="P7" s="3">
        <v>68554</v>
      </c>
      <c r="R7" s="3">
        <v>91714</v>
      </c>
      <c r="S7" s="40">
        <v>108348</v>
      </c>
      <c r="T7" s="34">
        <v>84296</v>
      </c>
      <c r="U7" s="40"/>
      <c r="Z7" s="14" t="s">
        <v>1</v>
      </c>
      <c r="AA7" s="3">
        <f t="shared" ref="AA7:AA9" si="0">T7</f>
        <v>84296</v>
      </c>
    </row>
    <row r="8" spans="1:27">
      <c r="A8" s="8" t="s">
        <v>2</v>
      </c>
      <c r="B8" s="3">
        <v>37687</v>
      </c>
      <c r="C8" s="3">
        <v>41610</v>
      </c>
      <c r="D8" s="3">
        <v>42937</v>
      </c>
      <c r="E8" s="3">
        <v>45470</v>
      </c>
      <c r="F8" s="3">
        <v>37256</v>
      </c>
      <c r="G8" s="3">
        <v>36368</v>
      </c>
      <c r="H8" s="3">
        <v>37387</v>
      </c>
      <c r="I8" s="1">
        <v>37745</v>
      </c>
      <c r="J8" s="3">
        <v>43738</v>
      </c>
      <c r="K8" s="3">
        <v>44444</v>
      </c>
      <c r="L8" s="3">
        <v>46787</v>
      </c>
      <c r="M8" s="3">
        <v>59341</v>
      </c>
      <c r="N8" s="3">
        <v>57823</v>
      </c>
      <c r="O8" s="3">
        <v>56627</v>
      </c>
      <c r="P8" s="3">
        <v>64443</v>
      </c>
      <c r="R8" s="3">
        <v>78733</v>
      </c>
      <c r="S8" s="40">
        <v>82088</v>
      </c>
      <c r="T8" s="34">
        <v>89687</v>
      </c>
      <c r="U8" s="40"/>
      <c r="V8" t="s">
        <v>57</v>
      </c>
      <c r="W8" t="s">
        <v>58</v>
      </c>
      <c r="Z8" s="14" t="s">
        <v>2</v>
      </c>
      <c r="AA8" s="3">
        <f t="shared" si="0"/>
        <v>89687</v>
      </c>
    </row>
    <row r="9" spans="1:27">
      <c r="A9" s="8" t="s">
        <v>3</v>
      </c>
      <c r="B9" s="3">
        <v>83652</v>
      </c>
      <c r="C9" s="3">
        <v>85857</v>
      </c>
      <c r="D9" s="3">
        <v>96185</v>
      </c>
      <c r="E9" s="3">
        <v>97614</v>
      </c>
      <c r="F9" s="3">
        <v>92825</v>
      </c>
      <c r="G9" s="3">
        <v>89793</v>
      </c>
      <c r="H9" s="3">
        <v>95834</v>
      </c>
      <c r="I9" s="1">
        <v>98854</v>
      </c>
      <c r="J9" s="3">
        <v>100784</v>
      </c>
      <c r="K9" s="3">
        <v>103084</v>
      </c>
      <c r="L9" s="3">
        <v>111998</v>
      </c>
      <c r="M9" s="3">
        <v>115769</v>
      </c>
      <c r="N9" s="3">
        <v>121606</v>
      </c>
      <c r="O9" s="3">
        <v>128308</v>
      </c>
      <c r="P9" s="3">
        <v>128308</v>
      </c>
      <c r="R9" s="3">
        <v>137128</v>
      </c>
      <c r="S9" s="40">
        <v>154679</v>
      </c>
      <c r="T9" s="34">
        <v>159245</v>
      </c>
      <c r="U9" s="40"/>
      <c r="V9" s="25">
        <f>((T9-T7)/T9)</f>
        <v>0.47065213978460863</v>
      </c>
      <c r="W9" s="25">
        <f>((T9-T8)/T9)</f>
        <v>0.43679864359948506</v>
      </c>
      <c r="Z9" s="14" t="s">
        <v>3</v>
      </c>
      <c r="AA9" s="3">
        <f t="shared" si="0"/>
        <v>159245</v>
      </c>
    </row>
    <row r="10" spans="1:27">
      <c r="A10" s="8"/>
      <c r="B10" s="3"/>
      <c r="C10" s="3"/>
      <c r="D10" s="3"/>
      <c r="E10" s="3"/>
      <c r="F10" s="3"/>
      <c r="G10" s="3"/>
      <c r="H10" s="3"/>
      <c r="I10" s="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7">
      <c r="A11" s="8" t="s">
        <v>4</v>
      </c>
      <c r="B11" s="3">
        <v>65318</v>
      </c>
      <c r="C11" s="3">
        <v>62892</v>
      </c>
      <c r="D11" s="3">
        <v>69334</v>
      </c>
      <c r="E11" s="3">
        <v>71506</v>
      </c>
      <c r="F11" s="3">
        <v>67030</v>
      </c>
      <c r="G11" s="3">
        <v>66406</v>
      </c>
      <c r="H11" s="3">
        <v>69944</v>
      </c>
      <c r="I11" s="1">
        <v>72236</v>
      </c>
      <c r="J11" s="3">
        <v>75071</v>
      </c>
      <c r="K11" s="3">
        <v>78221</v>
      </c>
      <c r="L11" s="3">
        <v>80519</v>
      </c>
      <c r="M11" s="3">
        <v>91582</v>
      </c>
      <c r="N11" s="3">
        <v>94284</v>
      </c>
      <c r="O11" s="3">
        <v>98859</v>
      </c>
      <c r="P11" s="3">
        <v>102643</v>
      </c>
      <c r="Q11" s="3"/>
      <c r="R11" s="3">
        <v>112192</v>
      </c>
      <c r="S11" s="40">
        <v>126702</v>
      </c>
      <c r="T11" s="34">
        <v>129744</v>
      </c>
      <c r="U11" s="40"/>
    </row>
    <row r="12" spans="1:27">
      <c r="A12" s="8"/>
    </row>
    <row r="13" spans="1:27">
      <c r="A13" s="8" t="s">
        <v>15</v>
      </c>
      <c r="B13">
        <v>195.3</v>
      </c>
      <c r="C13">
        <v>201.6</v>
      </c>
      <c r="D13">
        <v>207.34200000000001</v>
      </c>
      <c r="E13">
        <v>215.303</v>
      </c>
      <c r="F13">
        <v>214.53700000000001</v>
      </c>
      <c r="G13">
        <v>218.05600000000001</v>
      </c>
      <c r="H13">
        <v>224.93899999999999</v>
      </c>
      <c r="I13">
        <v>229.59399999999999</v>
      </c>
      <c r="J13">
        <v>232.95699999999999</v>
      </c>
      <c r="K13" s="13">
        <v>236.73599999999999</v>
      </c>
      <c r="L13" s="13">
        <v>237.017</v>
      </c>
      <c r="M13" s="13">
        <v>240.00700000000001</v>
      </c>
      <c r="N13" s="11">
        <v>245.12</v>
      </c>
      <c r="O13" s="13">
        <v>251.107</v>
      </c>
      <c r="P13" s="13">
        <v>255.65700000000001</v>
      </c>
      <c r="Q13" s="13">
        <v>258.81116666666668</v>
      </c>
      <c r="R13" s="13">
        <v>270.96975000000003</v>
      </c>
      <c r="S13" s="11">
        <v>292.65499999999997</v>
      </c>
      <c r="T13" s="11">
        <v>304.702</v>
      </c>
      <c r="U13" s="11">
        <v>313.68900000000002</v>
      </c>
    </row>
    <row r="14" spans="1:27">
      <c r="A14" s="8" t="s">
        <v>23</v>
      </c>
      <c r="B14">
        <f>$J$13/B13</f>
        <v>1.192816180235535</v>
      </c>
      <c r="C14">
        <f t="shared" ref="C14:I14" si="1">$J$13/C13</f>
        <v>1.1555406746031747</v>
      </c>
      <c r="D14">
        <f t="shared" si="1"/>
        <v>1.1235398520319084</v>
      </c>
      <c r="E14">
        <f t="shared" si="1"/>
        <v>1.0819960706539156</v>
      </c>
      <c r="F14">
        <f t="shared" si="1"/>
        <v>1.0858593156425231</v>
      </c>
      <c r="G14">
        <f t="shared" si="1"/>
        <v>1.0683356568954763</v>
      </c>
      <c r="H14">
        <f t="shared" si="1"/>
        <v>1.035645219370585</v>
      </c>
      <c r="I14">
        <f t="shared" si="1"/>
        <v>1.0146475953204352</v>
      </c>
      <c r="J14" s="12">
        <f>$K$13/J13</f>
        <v>1.0162218778572869</v>
      </c>
      <c r="K14" s="12">
        <f>$L$13/K13</f>
        <v>1.0011869762097865</v>
      </c>
      <c r="L14" s="12">
        <f>$M$13/L13</f>
        <v>1.0126151288726126</v>
      </c>
      <c r="M14" s="12">
        <f>$N$13/M13</f>
        <v>1.0213035453132617</v>
      </c>
      <c r="N14" s="12">
        <f>$O$13/N13</f>
        <v>1.02442477154047</v>
      </c>
      <c r="O14" s="12">
        <f>$P$13/O13</f>
        <v>1.0181197656775798</v>
      </c>
      <c r="P14" s="12">
        <f>$Q$13/P13</f>
        <v>1.0123374938556999</v>
      </c>
      <c r="Q14" s="12">
        <f>$R$13/Q13</f>
        <v>1.0469785886363741</v>
      </c>
      <c r="R14" s="12">
        <f>$S$13/R13</f>
        <v>1.080028305742615</v>
      </c>
      <c r="S14" s="41">
        <f>$T$13/S13</f>
        <v>1.0411645111137688</v>
      </c>
      <c r="T14" s="41">
        <f>$U$13/T13</f>
        <v>1.0294943912412784</v>
      </c>
      <c r="U14" s="41">
        <f>$V$13/U13</f>
        <v>0</v>
      </c>
    </row>
    <row r="16" spans="1:27" ht="18.75">
      <c r="A16" s="5" t="s">
        <v>16</v>
      </c>
    </row>
    <row r="17" spans="1:23">
      <c r="B17" s="8">
        <v>2005</v>
      </c>
      <c r="C17" s="8">
        <v>2006</v>
      </c>
      <c r="D17" s="8">
        <v>2007</v>
      </c>
      <c r="E17" s="8">
        <v>2008</v>
      </c>
      <c r="F17" s="8">
        <v>2009</v>
      </c>
      <c r="G17" s="8">
        <v>2010</v>
      </c>
      <c r="H17" s="8">
        <v>2011</v>
      </c>
      <c r="I17" s="8">
        <v>2012</v>
      </c>
      <c r="J17" s="8">
        <v>2013</v>
      </c>
      <c r="K17" s="8">
        <v>2014</v>
      </c>
      <c r="L17" s="8">
        <v>2015</v>
      </c>
      <c r="M17" s="8">
        <v>2016</v>
      </c>
      <c r="N17" s="8">
        <v>2017</v>
      </c>
      <c r="O17" s="8">
        <v>2018</v>
      </c>
      <c r="P17" s="8">
        <v>2019</v>
      </c>
      <c r="Q17" s="8" t="s">
        <v>131</v>
      </c>
      <c r="R17" s="8">
        <v>2021</v>
      </c>
      <c r="S17" s="8">
        <v>2022</v>
      </c>
      <c r="T17" s="8">
        <v>2023</v>
      </c>
      <c r="U17" s="8"/>
      <c r="V17" s="8" t="s">
        <v>59</v>
      </c>
    </row>
    <row r="18" spans="1:23">
      <c r="A18" s="8" t="s">
        <v>0</v>
      </c>
      <c r="B18" s="3">
        <f>B6*B14</f>
        <v>86401.640015360987</v>
      </c>
      <c r="C18" s="3">
        <f t="shared" ref="C18:I18" si="2">C6*C14</f>
        <v>86665.550595238106</v>
      </c>
      <c r="D18" s="3">
        <f t="shared" si="2"/>
        <v>96925.535955088679</v>
      </c>
      <c r="E18" s="3">
        <f t="shared" si="2"/>
        <v>89316.611640339426</v>
      </c>
      <c r="F18" s="3">
        <f t="shared" si="2"/>
        <v>86939.326106918612</v>
      </c>
      <c r="G18" s="3">
        <f t="shared" si="2"/>
        <v>87389.856734049958</v>
      </c>
      <c r="H18" s="3">
        <f t="shared" si="2"/>
        <v>79196.825570487999</v>
      </c>
      <c r="I18" s="3">
        <f t="shared" si="2"/>
        <v>99256.886364626262</v>
      </c>
      <c r="J18" s="3">
        <f t="shared" ref="J18:O18" si="3">J6*J14</f>
        <v>97777.820421794575</v>
      </c>
      <c r="K18" s="3">
        <f t="shared" si="3"/>
        <v>98898.250696978925</v>
      </c>
      <c r="L18" s="3">
        <f t="shared" si="3"/>
        <v>107129.61755907805</v>
      </c>
      <c r="M18" s="3">
        <f t="shared" si="3"/>
        <v>98989.846129487894</v>
      </c>
      <c r="N18" s="3">
        <f t="shared" si="3"/>
        <v>109992.48772030025</v>
      </c>
      <c r="O18" s="3">
        <f t="shared" si="3"/>
        <v>153850.11403107044</v>
      </c>
      <c r="P18" s="3">
        <f t="shared" ref="P18" si="4">P6*P14</f>
        <v>127233.61324026593</v>
      </c>
      <c r="Q18" s="3"/>
      <c r="R18" s="3">
        <f>R6*R14</f>
        <v>170166.0197678892</v>
      </c>
      <c r="S18" s="3">
        <f>S6*S14</f>
        <v>166961.14100220398</v>
      </c>
      <c r="T18" s="3">
        <f>T6*T14</f>
        <v>186179.94267842022</v>
      </c>
      <c r="U18" s="3"/>
      <c r="V18" s="3">
        <f>T18-J18</f>
        <v>88402.122256625647</v>
      </c>
      <c r="W18" s="4">
        <f>V18/J18</f>
        <v>0.90411221967595534</v>
      </c>
    </row>
    <row r="19" spans="1:23">
      <c r="A19" s="8" t="s">
        <v>1</v>
      </c>
      <c r="B19" s="3">
        <f>B7*B14</f>
        <v>47450.227649769586</v>
      </c>
      <c r="C19" s="3">
        <f t="shared" ref="C19:I19" si="5">C7*C14</f>
        <v>41460.799404761907</v>
      </c>
      <c r="D19" s="3">
        <f t="shared" si="5"/>
        <v>46823.523333429781</v>
      </c>
      <c r="E19" s="3">
        <f t="shared" si="5"/>
        <v>47587.26918342986</v>
      </c>
      <c r="F19" s="3">
        <f t="shared" si="5"/>
        <v>45007.782774066938</v>
      </c>
      <c r="G19" s="3">
        <f t="shared" si="5"/>
        <v>47563.371780643502</v>
      </c>
      <c r="H19" s="3">
        <f t="shared" si="5"/>
        <v>44354.613455203413</v>
      </c>
      <c r="I19" s="3">
        <f t="shared" si="5"/>
        <v>42557.364090525014</v>
      </c>
      <c r="J19" s="3">
        <f t="shared" ref="J19:O19" si="6">J7*J14</f>
        <v>51141.366003167961</v>
      </c>
      <c r="K19" s="3">
        <f t="shared" si="6"/>
        <v>57040.625595600162</v>
      </c>
      <c r="L19" s="3">
        <f t="shared" si="6"/>
        <v>49313.344160967361</v>
      </c>
      <c r="M19" s="3">
        <f t="shared" si="6"/>
        <v>53522.433595686794</v>
      </c>
      <c r="N19" s="3">
        <f t="shared" si="6"/>
        <v>57408.764197127937</v>
      </c>
      <c r="O19" s="3">
        <f t="shared" si="6"/>
        <v>60446.788608043586</v>
      </c>
      <c r="P19" s="3">
        <f t="shared" ref="P19:R19" si="7">P7*P14</f>
        <v>69399.784553783655</v>
      </c>
      <c r="Q19" s="3"/>
      <c r="R19" s="3">
        <f t="shared" si="7"/>
        <v>99053.71603287819</v>
      </c>
      <c r="S19" s="3">
        <f t="shared" ref="S19:T19" si="8">S7*S14</f>
        <v>112808.09245015463</v>
      </c>
      <c r="T19" s="3">
        <f t="shared" si="8"/>
        <v>86782.259204074799</v>
      </c>
      <c r="U19" s="3"/>
      <c r="V19" s="3">
        <f t="shared" ref="V19:V23" si="9">T19-J19</f>
        <v>35640.893200906838</v>
      </c>
      <c r="W19" s="4">
        <f t="shared" ref="W19:W23" si="10">V19/J19</f>
        <v>0.69690929254214795</v>
      </c>
    </row>
    <row r="20" spans="1:23">
      <c r="A20" s="8" t="s">
        <v>2</v>
      </c>
      <c r="B20" s="3">
        <f>B8*B14</f>
        <v>44953.663384536609</v>
      </c>
      <c r="C20" s="3">
        <f t="shared" ref="C20:I20" si="11">C8*C14</f>
        <v>48082.047470238096</v>
      </c>
      <c r="D20" s="3">
        <f t="shared" si="11"/>
        <v>48241.430626694055</v>
      </c>
      <c r="E20" s="3">
        <f t="shared" si="11"/>
        <v>49198.36133263354</v>
      </c>
      <c r="F20" s="3">
        <f t="shared" si="11"/>
        <v>40454.774663577839</v>
      </c>
      <c r="G20" s="3">
        <f t="shared" si="11"/>
        <v>38853.231169974679</v>
      </c>
      <c r="H20" s="3">
        <f t="shared" si="11"/>
        <v>38719.66781660806</v>
      </c>
      <c r="I20" s="3">
        <f t="shared" si="11"/>
        <v>38297.873485369826</v>
      </c>
      <c r="J20" s="3">
        <f t="shared" ref="J20:O20" si="12">J8*J14</f>
        <v>44447.512493722017</v>
      </c>
      <c r="K20" s="3">
        <f t="shared" si="12"/>
        <v>44496.753970667749</v>
      </c>
      <c r="L20" s="3">
        <f t="shared" si="12"/>
        <v>47377.224034562925</v>
      </c>
      <c r="M20" s="3">
        <f t="shared" si="12"/>
        <v>60605.173682434266</v>
      </c>
      <c r="N20" s="3">
        <f t="shared" si="12"/>
        <v>59235.313564784592</v>
      </c>
      <c r="O20" s="3">
        <f t="shared" si="12"/>
        <v>57653.067971024313</v>
      </c>
      <c r="P20" s="3">
        <f t="shared" ref="P20:R20" si="13">P8*P14</f>
        <v>65238.065116542872</v>
      </c>
      <c r="Q20" s="3"/>
      <c r="R20" s="3">
        <f t="shared" si="13"/>
        <v>85033.86859603331</v>
      </c>
      <c r="S20" s="3">
        <f t="shared" ref="S20:T20" si="14">S8*S14</f>
        <v>85467.112388307054</v>
      </c>
      <c r="T20" s="3">
        <f t="shared" si="14"/>
        <v>92332.263467256533</v>
      </c>
      <c r="U20" s="3"/>
      <c r="V20" s="3">
        <f t="shared" si="9"/>
        <v>47884.750973534516</v>
      </c>
      <c r="W20" s="4">
        <f t="shared" si="10"/>
        <v>1.0773325274456695</v>
      </c>
    </row>
    <row r="21" spans="1:23">
      <c r="A21" s="8" t="s">
        <v>3</v>
      </c>
      <c r="B21" s="3">
        <f>B9*B14</f>
        <v>99781.459109062984</v>
      </c>
      <c r="C21" s="3">
        <f t="shared" ref="C21:I21" si="15">C9*C14</f>
        <v>99211.255699404763</v>
      </c>
      <c r="D21" s="3">
        <f t="shared" si="15"/>
        <v>108067.68066768911</v>
      </c>
      <c r="E21" s="3">
        <f t="shared" si="15"/>
        <v>105617.96444081131</v>
      </c>
      <c r="F21" s="3">
        <f t="shared" si="15"/>
        <v>100794.89097451721</v>
      </c>
      <c r="G21" s="3">
        <f t="shared" si="15"/>
        <v>95929.063639615502</v>
      </c>
      <c r="H21" s="3">
        <f t="shared" si="15"/>
        <v>99250.023953160635</v>
      </c>
      <c r="I21" s="3">
        <f t="shared" si="15"/>
        <v>100301.97338780631</v>
      </c>
      <c r="J21" s="3">
        <f t="shared" ref="J21:O21" si="16">J9*J14</f>
        <v>102418.9057379688</v>
      </c>
      <c r="K21" s="3">
        <f t="shared" si="16"/>
        <v>103206.35825560962</v>
      </c>
      <c r="L21" s="3">
        <f t="shared" si="16"/>
        <v>113410.86920347487</v>
      </c>
      <c r="M21" s="3">
        <f t="shared" si="16"/>
        <v>118235.29013737099</v>
      </c>
      <c r="N21" s="3">
        <f t="shared" si="16"/>
        <v>124576.19876795039</v>
      </c>
      <c r="O21" s="3">
        <f t="shared" si="16"/>
        <v>130632.91089455891</v>
      </c>
      <c r="P21" s="3">
        <f t="shared" ref="P21:R21" si="17">P9*P14</f>
        <v>129890.99916163714</v>
      </c>
      <c r="Q21" s="3"/>
      <c r="R21" s="3">
        <f t="shared" si="17"/>
        <v>148102.12150987331</v>
      </c>
      <c r="S21" s="3">
        <f t="shared" ref="S21:T21" si="18">S9*S14</f>
        <v>161046.28541456666</v>
      </c>
      <c r="T21" s="3">
        <f t="shared" si="18"/>
        <v>163941.83433321738</v>
      </c>
      <c r="U21" s="3"/>
      <c r="V21" s="3">
        <f t="shared" si="9"/>
        <v>61522.928595248581</v>
      </c>
      <c r="W21" s="4">
        <f t="shared" si="10"/>
        <v>0.60069894471095453</v>
      </c>
    </row>
    <row r="22" spans="1:23">
      <c r="A22" s="8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</row>
    <row r="23" spans="1:23">
      <c r="A23" s="8" t="s">
        <v>4</v>
      </c>
      <c r="B23" s="3">
        <f>B11*B14</f>
        <v>77912.367260624684</v>
      </c>
      <c r="C23" s="3">
        <f t="shared" ref="C23:H23" si="19">C11*C14</f>
        <v>72674.264107142866</v>
      </c>
      <c r="D23" s="3">
        <f t="shared" si="19"/>
        <v>77899.512100780339</v>
      </c>
      <c r="E23" s="3">
        <f t="shared" si="19"/>
        <v>77369.211028178892</v>
      </c>
      <c r="F23" s="3">
        <f t="shared" si="19"/>
        <v>72785.149927518331</v>
      </c>
      <c r="G23" s="3">
        <f t="shared" si="19"/>
        <v>70943.897631800995</v>
      </c>
      <c r="H23" s="3">
        <f t="shared" si="19"/>
        <v>72437.169223656194</v>
      </c>
      <c r="I23" s="3">
        <f t="shared" ref="I23:N23" si="20">I11*I14</f>
        <v>73294.083695566966</v>
      </c>
      <c r="J23" s="3">
        <f t="shared" si="20"/>
        <v>76288.792592624392</v>
      </c>
      <c r="K23" s="3">
        <f t="shared" si="20"/>
        <v>78313.846466105708</v>
      </c>
      <c r="L23" s="3">
        <f t="shared" si="20"/>
        <v>81534.757561693899</v>
      </c>
      <c r="M23" s="3">
        <f t="shared" si="20"/>
        <v>93533.021286879142</v>
      </c>
      <c r="N23" s="3">
        <f t="shared" si="20"/>
        <v>96586.865159921668</v>
      </c>
      <c r="O23" s="3">
        <f t="shared" ref="O23:P23" si="21">O11*O14</f>
        <v>100650.30191511985</v>
      </c>
      <c r="P23" s="3">
        <f t="shared" si="21"/>
        <v>103909.3573818306</v>
      </c>
      <c r="Q23" s="3"/>
      <c r="R23" s="3">
        <f t="shared" ref="R23:S23" si="22">R11*R14</f>
        <v>121170.53567787546</v>
      </c>
      <c r="S23" s="3">
        <f t="shared" si="22"/>
        <v>131917.62588713673</v>
      </c>
      <c r="T23" s="3">
        <f t="shared" ref="T23" si="23">T11*T14</f>
        <v>133570.72029720843</v>
      </c>
      <c r="U23" s="3"/>
      <c r="V23" s="3">
        <f t="shared" si="9"/>
        <v>57281.927704584043</v>
      </c>
      <c r="W23" s="4">
        <f t="shared" si="10"/>
        <v>0.75085639394589221</v>
      </c>
    </row>
    <row r="25" spans="1:23">
      <c r="V25" t="s">
        <v>25</v>
      </c>
    </row>
    <row r="27" spans="1:23">
      <c r="A27" s="2" t="s">
        <v>5</v>
      </c>
    </row>
    <row r="28" spans="1:23">
      <c r="B28" t="s">
        <v>108</v>
      </c>
      <c r="C28" t="s">
        <v>109</v>
      </c>
      <c r="D28" t="s">
        <v>124</v>
      </c>
    </row>
    <row r="29" spans="1:23">
      <c r="B29" t="s">
        <v>6</v>
      </c>
      <c r="C29" t="s">
        <v>7</v>
      </c>
      <c r="D29" t="s">
        <v>127</v>
      </c>
    </row>
    <row r="30" spans="1:23">
      <c r="B30" t="s">
        <v>8</v>
      </c>
      <c r="C30" t="s">
        <v>9</v>
      </c>
      <c r="D30" t="s">
        <v>128</v>
      </c>
    </row>
    <row r="31" spans="1:23">
      <c r="B31" t="s">
        <v>10</v>
      </c>
      <c r="C31" t="s">
        <v>11</v>
      </c>
      <c r="D31" t="s">
        <v>125</v>
      </c>
    </row>
    <row r="32" spans="1:23">
      <c r="B32" t="s">
        <v>12</v>
      </c>
      <c r="C32" t="s">
        <v>13</v>
      </c>
      <c r="D32" t="s">
        <v>126</v>
      </c>
    </row>
    <row r="33" spans="1:22">
      <c r="B33" t="s">
        <v>107</v>
      </c>
      <c r="C33" s="42" t="s">
        <v>106</v>
      </c>
      <c r="H33" s="36"/>
    </row>
    <row r="35" spans="1:22">
      <c r="A35" s="47" t="s">
        <v>17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38"/>
      <c r="R35" s="38"/>
    </row>
    <row r="36" spans="1:2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38"/>
      <c r="R36" s="38"/>
    </row>
    <row r="37" spans="1:2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38"/>
      <c r="R37" s="38"/>
    </row>
    <row r="40" spans="1:22" ht="15" customHeight="1">
      <c r="A40" s="47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38"/>
      <c r="R40" s="38"/>
      <c r="S40" s="7"/>
      <c r="T40" s="7"/>
      <c r="U40" s="7"/>
      <c r="V40" s="7"/>
    </row>
    <row r="41" spans="1:2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38"/>
      <c r="R41" s="38"/>
      <c r="S41" s="7"/>
      <c r="T41" s="7"/>
      <c r="U41" s="7"/>
      <c r="V41" s="7"/>
    </row>
    <row r="42" spans="1:2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38"/>
      <c r="R42" s="38"/>
      <c r="S42" s="7"/>
      <c r="T42" s="7"/>
      <c r="U42" s="7"/>
      <c r="V42" s="7"/>
    </row>
    <row r="43" spans="1:2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38"/>
      <c r="R43" s="38"/>
      <c r="S43" s="7"/>
      <c r="T43" s="7"/>
      <c r="U43" s="7"/>
      <c r="V43" s="7"/>
    </row>
    <row r="44" spans="1:2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38"/>
      <c r="R44" s="38"/>
      <c r="S44" s="7"/>
      <c r="T44" s="7"/>
      <c r="U44" s="7"/>
      <c r="V44" s="7"/>
    </row>
    <row r="45" spans="1:2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38"/>
      <c r="R45" s="38"/>
      <c r="S45" s="7"/>
      <c r="T45" s="7"/>
      <c r="U45" s="7"/>
      <c r="V45" s="7"/>
    </row>
    <row r="46" spans="1:2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38"/>
      <c r="R46" s="38"/>
      <c r="S46" s="7"/>
      <c r="T46" s="7"/>
      <c r="U46" s="7"/>
      <c r="V46" s="7"/>
    </row>
    <row r="47" spans="1:2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38"/>
      <c r="R47" s="38"/>
      <c r="S47" s="7"/>
      <c r="T47" s="7"/>
      <c r="U47" s="7"/>
      <c r="V47" s="7"/>
    </row>
    <row r="48" spans="1:2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38"/>
      <c r="R48" s="38"/>
      <c r="S48" s="7"/>
      <c r="T48" s="7"/>
      <c r="U48" s="7"/>
      <c r="V48" s="7"/>
    </row>
    <row r="49" spans="1:2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38"/>
      <c r="R49" s="38"/>
      <c r="S49" s="7"/>
      <c r="T49" s="7"/>
      <c r="U49" s="7"/>
      <c r="V49" s="7"/>
    </row>
    <row r="50" spans="1:2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38"/>
      <c r="R50" s="38"/>
      <c r="S50" s="7"/>
      <c r="T50" s="7"/>
      <c r="U50" s="7"/>
      <c r="V50" s="7"/>
    </row>
    <row r="51" spans="1:2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>
      <c r="A54" s="8" t="s">
        <v>22</v>
      </c>
      <c r="O54" s="7"/>
      <c r="P54" s="7"/>
      <c r="Q54" s="7"/>
      <c r="R54" s="7"/>
      <c r="S54" s="7"/>
      <c r="T54" s="7"/>
      <c r="U54" s="7"/>
      <c r="V54" s="7"/>
    </row>
    <row r="55" spans="1:22">
      <c r="B55" s="8">
        <v>2007</v>
      </c>
      <c r="C55" s="8" t="s">
        <v>19</v>
      </c>
      <c r="D55" s="8" t="s">
        <v>20</v>
      </c>
      <c r="E55" s="8" t="s">
        <v>21</v>
      </c>
      <c r="F55" s="8"/>
      <c r="G55" s="8">
        <v>2013</v>
      </c>
      <c r="H55" s="8" t="s">
        <v>19</v>
      </c>
      <c r="I55" s="8" t="s">
        <v>20</v>
      </c>
      <c r="J55" s="8" t="s">
        <v>21</v>
      </c>
      <c r="K55" s="8"/>
      <c r="L55" s="8">
        <v>2016</v>
      </c>
      <c r="M55" s="8" t="s">
        <v>19</v>
      </c>
      <c r="N55" s="8" t="s">
        <v>20</v>
      </c>
      <c r="O55" s="8" t="s">
        <v>21</v>
      </c>
      <c r="T55" s="7"/>
      <c r="U55" s="7"/>
      <c r="V55" s="7"/>
    </row>
    <row r="56" spans="1:22">
      <c r="A56" s="8" t="s">
        <v>0</v>
      </c>
      <c r="B56" s="3">
        <v>86268</v>
      </c>
      <c r="C56" s="9">
        <v>14354</v>
      </c>
      <c r="D56" s="9">
        <f>B56-C56</f>
        <v>71914</v>
      </c>
      <c r="E56" s="9">
        <f>B56+C56</f>
        <v>100622</v>
      </c>
      <c r="G56" s="3">
        <v>96217</v>
      </c>
      <c r="H56" s="9">
        <v>14547</v>
      </c>
      <c r="I56" s="3">
        <f>G56-H56</f>
        <v>81670</v>
      </c>
      <c r="J56" s="3">
        <f>G56+H56</f>
        <v>110764</v>
      </c>
      <c r="K56" s="3"/>
      <c r="L56" s="3">
        <v>96925</v>
      </c>
      <c r="M56" s="3">
        <v>10743</v>
      </c>
      <c r="N56" s="3">
        <f>L56-M56</f>
        <v>86182</v>
      </c>
      <c r="O56" s="3">
        <f>L56+M56</f>
        <v>107668</v>
      </c>
    </row>
    <row r="57" spans="1:22">
      <c r="A57" s="8" t="s">
        <v>1</v>
      </c>
      <c r="B57" s="3">
        <v>41675</v>
      </c>
      <c r="C57" s="9">
        <v>6093</v>
      </c>
      <c r="D57" s="9">
        <f>B57-C57</f>
        <v>35582</v>
      </c>
      <c r="E57" s="9">
        <f>B57+C57</f>
        <v>47768</v>
      </c>
      <c r="G57" s="3">
        <v>50325</v>
      </c>
      <c r="H57" s="9">
        <v>5682</v>
      </c>
      <c r="I57" s="3">
        <f>G57-H57</f>
        <v>44643</v>
      </c>
      <c r="J57" s="3">
        <f>G57+H57</f>
        <v>56007</v>
      </c>
      <c r="K57" s="3"/>
      <c r="L57" s="3">
        <v>52406</v>
      </c>
      <c r="M57" s="3">
        <v>7460</v>
      </c>
      <c r="N57" s="3">
        <f>L57-M57</f>
        <v>44946</v>
      </c>
      <c r="O57" s="3">
        <f>L57+M57</f>
        <v>59866</v>
      </c>
    </row>
    <row r="58" spans="1:22">
      <c r="A58" s="8" t="s">
        <v>2</v>
      </c>
      <c r="B58" s="3">
        <v>42937</v>
      </c>
      <c r="C58" s="9">
        <v>2201</v>
      </c>
      <c r="D58" s="9">
        <f>B58-C58</f>
        <v>40736</v>
      </c>
      <c r="E58" s="9">
        <f>B58+C58</f>
        <v>45138</v>
      </c>
      <c r="G58" s="3">
        <v>43738</v>
      </c>
      <c r="H58" s="9">
        <v>3927</v>
      </c>
      <c r="I58" s="3">
        <f>G58-H58</f>
        <v>39811</v>
      </c>
      <c r="J58" s="3">
        <f>G58+H58</f>
        <v>47665</v>
      </c>
      <c r="K58" s="3"/>
      <c r="L58" s="3">
        <v>59341</v>
      </c>
      <c r="M58" s="3">
        <v>4311</v>
      </c>
      <c r="N58" s="3">
        <f>L58-M58</f>
        <v>55030</v>
      </c>
      <c r="O58" s="3">
        <f>L58+M58</f>
        <v>63652</v>
      </c>
    </row>
    <row r="59" spans="1:22">
      <c r="A59" s="8" t="s">
        <v>3</v>
      </c>
      <c r="B59" s="3">
        <v>96185</v>
      </c>
      <c r="C59" s="9">
        <v>3411</v>
      </c>
      <c r="D59" s="9">
        <f>B59-C59</f>
        <v>92774</v>
      </c>
      <c r="E59" s="9">
        <f>B59+C59</f>
        <v>99596</v>
      </c>
      <c r="G59" s="3">
        <v>100784</v>
      </c>
      <c r="H59" s="9">
        <v>2073</v>
      </c>
      <c r="I59" s="3">
        <f>G59-H59</f>
        <v>98711</v>
      </c>
      <c r="J59" s="3">
        <f>G59+H59</f>
        <v>102857</v>
      </c>
      <c r="K59" s="3"/>
      <c r="L59" s="3">
        <v>115769</v>
      </c>
      <c r="M59" s="3">
        <v>5239</v>
      </c>
      <c r="N59" s="3">
        <f>L59-M59</f>
        <v>110530</v>
      </c>
      <c r="O59" s="3">
        <f>L59+M59</f>
        <v>121008</v>
      </c>
    </row>
    <row r="60" spans="1:22">
      <c r="A60" s="8"/>
      <c r="B60" s="3"/>
      <c r="C60" s="9"/>
      <c r="D60" s="9"/>
      <c r="E60" s="9"/>
      <c r="G60" s="3"/>
      <c r="H60" s="9"/>
      <c r="I60" s="3"/>
      <c r="J60" s="3"/>
      <c r="K60" s="3"/>
      <c r="L60" s="3"/>
      <c r="N60" s="3"/>
      <c r="O60" s="3"/>
    </row>
    <row r="61" spans="1:22">
      <c r="A61" s="8" t="s">
        <v>4</v>
      </c>
      <c r="B61" s="3">
        <v>69334</v>
      </c>
      <c r="C61" s="9">
        <v>2846</v>
      </c>
      <c r="D61" s="9">
        <f>B61-C61</f>
        <v>66488</v>
      </c>
      <c r="E61" s="9">
        <f>B61+C61</f>
        <v>72180</v>
      </c>
      <c r="G61" s="3">
        <v>75071</v>
      </c>
      <c r="H61" s="9">
        <v>2343</v>
      </c>
      <c r="I61" s="3">
        <f>G61-H61</f>
        <v>72728</v>
      </c>
      <c r="J61" s="3">
        <f>G61+H61</f>
        <v>77414</v>
      </c>
      <c r="K61" s="3"/>
      <c r="L61" s="3">
        <v>91582</v>
      </c>
      <c r="M61" s="3">
        <v>2788</v>
      </c>
      <c r="N61" s="3">
        <f>L61-M61</f>
        <v>88794</v>
      </c>
      <c r="O61" s="3">
        <f>L61+M61</f>
        <v>94370</v>
      </c>
    </row>
    <row r="63" spans="1:22">
      <c r="A63" s="8" t="s">
        <v>23</v>
      </c>
      <c r="B63">
        <f>D14</f>
        <v>1.1235398520319084</v>
      </c>
      <c r="G63" s="30">
        <f>J14</f>
        <v>1.0162218778572869</v>
      </c>
      <c r="L63">
        <v>1.0213035453132617</v>
      </c>
    </row>
    <row r="65" spans="1:19">
      <c r="A65" s="8" t="s">
        <v>24</v>
      </c>
    </row>
    <row r="66" spans="1:19">
      <c r="B66" s="8">
        <v>2007</v>
      </c>
      <c r="C66" s="8" t="s">
        <v>19</v>
      </c>
      <c r="D66" s="8" t="s">
        <v>20</v>
      </c>
      <c r="E66" s="8" t="s">
        <v>21</v>
      </c>
      <c r="G66" s="8">
        <v>2013</v>
      </c>
      <c r="H66" s="8" t="s">
        <v>19</v>
      </c>
      <c r="I66" s="8" t="s">
        <v>20</v>
      </c>
      <c r="J66" s="8" t="s">
        <v>21</v>
      </c>
      <c r="L66" s="8">
        <v>2016</v>
      </c>
      <c r="M66" s="8" t="s">
        <v>19</v>
      </c>
      <c r="N66" s="8" t="s">
        <v>20</v>
      </c>
      <c r="O66" s="8" t="s">
        <v>21</v>
      </c>
      <c r="P66" s="8"/>
      <c r="Q66" s="8"/>
      <c r="R66" s="8"/>
      <c r="S66" s="8"/>
    </row>
    <row r="67" spans="1:19">
      <c r="A67" t="s">
        <v>0</v>
      </c>
      <c r="B67" s="10">
        <f t="shared" ref="B67:E70" si="24">B56*$B$63</f>
        <v>96925.535955088679</v>
      </c>
      <c r="C67" s="10">
        <f t="shared" si="24"/>
        <v>16127.291036066013</v>
      </c>
      <c r="D67" s="10">
        <f t="shared" si="24"/>
        <v>80798.244919022662</v>
      </c>
      <c r="E67" s="10">
        <f t="shared" si="24"/>
        <v>113052.8269911547</v>
      </c>
      <c r="G67" s="10">
        <f>G56*$G$63</f>
        <v>97777.820421794575</v>
      </c>
      <c r="H67" s="10">
        <f>H56*$G$63</f>
        <v>14782.979657189953</v>
      </c>
      <c r="I67" s="10">
        <f>I56*$G$63</f>
        <v>82994.840764604625</v>
      </c>
      <c r="J67" s="10">
        <f>J56*$G$63</f>
        <v>112560.80007898452</v>
      </c>
      <c r="L67" s="34">
        <f>L56*$G$63</f>
        <v>98497.305511317536</v>
      </c>
      <c r="M67" s="34">
        <f>M56*$G$63</f>
        <v>10917.271633820834</v>
      </c>
      <c r="N67" s="34">
        <f>N56*$G$63</f>
        <v>87580.033877496695</v>
      </c>
      <c r="O67" s="34">
        <f>O56*$G$63</f>
        <v>109414.57714513836</v>
      </c>
    </row>
    <row r="68" spans="1:19">
      <c r="A68" t="s">
        <v>1</v>
      </c>
      <c r="B68" s="10">
        <f t="shared" si="24"/>
        <v>46823.523333429781</v>
      </c>
      <c r="C68" s="10">
        <f>C57*$B$63</f>
        <v>6845.7283184304179</v>
      </c>
      <c r="D68" s="10">
        <f t="shared" si="24"/>
        <v>39977.795014999363</v>
      </c>
      <c r="E68" s="10">
        <f t="shared" si="24"/>
        <v>53669.251651860199</v>
      </c>
      <c r="G68" s="10">
        <f t="shared" ref="G68:J68" si="25">G57*$G$63</f>
        <v>51141.366003167961</v>
      </c>
      <c r="H68" s="10">
        <f t="shared" si="25"/>
        <v>5774.1727099851041</v>
      </c>
      <c r="I68" s="10">
        <f t="shared" si="25"/>
        <v>45367.193293182856</v>
      </c>
      <c r="J68" s="10">
        <f t="shared" si="25"/>
        <v>56915.538713153066</v>
      </c>
      <c r="L68" s="34">
        <f t="shared" ref="L68:O68" si="26">L57*$G$63</f>
        <v>53256.123730988977</v>
      </c>
      <c r="M68" s="34">
        <f t="shared" si="26"/>
        <v>7581.01520881536</v>
      </c>
      <c r="N68" s="34">
        <f t="shared" si="26"/>
        <v>45675.108522173614</v>
      </c>
      <c r="O68" s="34">
        <f t="shared" si="26"/>
        <v>60837.138939804339</v>
      </c>
    </row>
    <row r="69" spans="1:19">
      <c r="A69" t="s">
        <v>2</v>
      </c>
      <c r="B69" s="10">
        <f t="shared" si="24"/>
        <v>48241.430626694055</v>
      </c>
      <c r="C69" s="10">
        <f t="shared" si="24"/>
        <v>2472.9112143222305</v>
      </c>
      <c r="D69" s="10">
        <f t="shared" si="24"/>
        <v>45768.519412371825</v>
      </c>
      <c r="E69" s="10">
        <f t="shared" si="24"/>
        <v>50714.341841016285</v>
      </c>
      <c r="G69" s="10">
        <f t="shared" ref="G69:J69" si="27">G58*$G$63</f>
        <v>44447.512493722017</v>
      </c>
      <c r="H69" s="10">
        <f t="shared" si="27"/>
        <v>3990.7033143455656</v>
      </c>
      <c r="I69" s="10">
        <f t="shared" si="27"/>
        <v>40456.809179376447</v>
      </c>
      <c r="J69" s="10">
        <f t="shared" si="27"/>
        <v>48438.21580806758</v>
      </c>
      <c r="L69" s="34">
        <f t="shared" ref="L69:O69" si="28">L58*$G$63</f>
        <v>60303.62245392926</v>
      </c>
      <c r="M69" s="34">
        <f t="shared" si="28"/>
        <v>4380.9325154427643</v>
      </c>
      <c r="N69" s="34">
        <f t="shared" si="28"/>
        <v>55922.689938486496</v>
      </c>
      <c r="O69" s="34">
        <f t="shared" si="28"/>
        <v>64684.554969372024</v>
      </c>
    </row>
    <row r="70" spans="1:19">
      <c r="A70" t="s">
        <v>3</v>
      </c>
      <c r="B70" s="10">
        <f t="shared" si="24"/>
        <v>108067.68066768911</v>
      </c>
      <c r="C70" s="10">
        <f t="shared" si="24"/>
        <v>3832.3944352808398</v>
      </c>
      <c r="D70" s="10">
        <f t="shared" si="24"/>
        <v>104235.28623240827</v>
      </c>
      <c r="E70" s="10">
        <f t="shared" si="24"/>
        <v>111900.07510296995</v>
      </c>
      <c r="G70" s="10">
        <f t="shared" ref="G70:J72" si="29">G59*$G$63</f>
        <v>102418.9057379688</v>
      </c>
      <c r="H70" s="10">
        <f t="shared" si="29"/>
        <v>2106.6279527981555</v>
      </c>
      <c r="I70" s="10">
        <f t="shared" si="29"/>
        <v>100312.27778517065</v>
      </c>
      <c r="J70" s="10">
        <f t="shared" si="29"/>
        <v>104525.53369076696</v>
      </c>
      <c r="L70" s="34">
        <f t="shared" ref="L70:O70" si="30">L59*$G$63</f>
        <v>117646.99057766025</v>
      </c>
      <c r="M70" s="34">
        <f t="shared" si="30"/>
        <v>5323.9864180943259</v>
      </c>
      <c r="N70" s="34">
        <f t="shared" si="30"/>
        <v>112323.00415956593</v>
      </c>
      <c r="O70" s="34">
        <f t="shared" si="30"/>
        <v>122970.97699575458</v>
      </c>
    </row>
    <row r="71" spans="1:19">
      <c r="B71" s="10"/>
      <c r="C71" s="10"/>
      <c r="D71" s="10"/>
      <c r="E71" s="10"/>
      <c r="G71" s="3"/>
      <c r="H71" s="9"/>
      <c r="I71" s="3"/>
      <c r="J71" s="3"/>
      <c r="L71" s="34"/>
      <c r="M71" s="34"/>
      <c r="N71" s="34"/>
      <c r="O71" s="34"/>
    </row>
    <row r="72" spans="1:19">
      <c r="A72" t="s">
        <v>4</v>
      </c>
      <c r="B72" s="10">
        <f>B61*$B$63</f>
        <v>77899.512100780339</v>
      </c>
      <c r="C72" s="10">
        <f>C61*$B$63</f>
        <v>3197.5944188828112</v>
      </c>
      <c r="D72" s="10">
        <f>D61*$B$63</f>
        <v>74701.917681897525</v>
      </c>
      <c r="E72" s="10">
        <f>E61*$B$63</f>
        <v>81097.106519663153</v>
      </c>
      <c r="G72" s="3">
        <f t="shared" si="29"/>
        <v>76288.792592624392</v>
      </c>
      <c r="H72" s="9">
        <f t="shared" si="29"/>
        <v>2381.0078598196233</v>
      </c>
      <c r="I72" s="3">
        <f t="shared" si="29"/>
        <v>73907.784732804765</v>
      </c>
      <c r="J72" s="3">
        <f t="shared" si="29"/>
        <v>78669.800452444004</v>
      </c>
      <c r="L72" s="34">
        <f t="shared" ref="L72:O72" si="31">L61*$G$63</f>
        <v>93067.632017926051</v>
      </c>
      <c r="M72" s="34">
        <f t="shared" si="31"/>
        <v>2833.2265954661157</v>
      </c>
      <c r="N72" s="34">
        <f t="shared" si="31"/>
        <v>90234.405422459939</v>
      </c>
      <c r="O72" s="34">
        <f t="shared" si="31"/>
        <v>95900.858613392164</v>
      </c>
    </row>
  </sheetData>
  <mergeCells count="2">
    <mergeCell ref="A40:P50"/>
    <mergeCell ref="A35:P37"/>
  </mergeCells>
  <hyperlinks>
    <hyperlink ref="C33" r:id="rId1" xr:uid="{9DE35E8D-00BF-4F2E-A4A5-731C77BADDE6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1"/>
  <sheetViews>
    <sheetView zoomScale="120" zoomScaleNormal="120" workbookViewId="0">
      <selection activeCell="O13" sqref="O13"/>
    </sheetView>
  </sheetViews>
  <sheetFormatPr defaultRowHeight="15"/>
  <cols>
    <col min="1" max="1" width="39.140625" customWidth="1"/>
    <col min="2" max="2" width="10.28515625" bestFit="1" customWidth="1"/>
    <col min="4" max="4" width="10.28515625" bestFit="1" customWidth="1"/>
    <col min="7" max="7" width="12.28515625" customWidth="1"/>
    <col min="11" max="11" width="40.42578125" bestFit="1" customWidth="1"/>
    <col min="12" max="13" width="11.140625" bestFit="1" customWidth="1"/>
    <col min="14" max="14" width="14" customWidth="1"/>
  </cols>
  <sheetData>
    <row r="1" spans="1:15" ht="15.75">
      <c r="A1" s="29">
        <v>2023</v>
      </c>
    </row>
    <row r="2" spans="1:15" ht="26.45" customHeight="1">
      <c r="A2" s="15" t="s">
        <v>26</v>
      </c>
      <c r="B2" s="48" t="s">
        <v>27</v>
      </c>
      <c r="C2" s="49"/>
      <c r="D2" s="48" t="s">
        <v>28</v>
      </c>
      <c r="E2" s="49"/>
      <c r="F2" s="50" t="s">
        <v>29</v>
      </c>
      <c r="G2" s="51"/>
      <c r="H2" s="48" t="s">
        <v>30</v>
      </c>
      <c r="I2" s="49"/>
      <c r="K2" s="16"/>
      <c r="L2" s="17" t="s">
        <v>31</v>
      </c>
      <c r="M2" s="17" t="s">
        <v>0</v>
      </c>
      <c r="N2" s="17" t="s">
        <v>3</v>
      </c>
      <c r="O2" s="17" t="s">
        <v>32</v>
      </c>
    </row>
    <row r="3" spans="1:15" ht="25.5">
      <c r="A3" s="18"/>
      <c r="B3" s="19" t="s">
        <v>33</v>
      </c>
      <c r="C3" s="19" t="s">
        <v>34</v>
      </c>
      <c r="D3" s="19" t="s">
        <v>33</v>
      </c>
      <c r="E3" s="19" t="s">
        <v>34</v>
      </c>
      <c r="F3" s="20" t="s">
        <v>33</v>
      </c>
      <c r="G3" s="20" t="s">
        <v>34</v>
      </c>
      <c r="H3" s="19" t="s">
        <v>33</v>
      </c>
      <c r="I3" s="19" t="s">
        <v>34</v>
      </c>
      <c r="K3" s="17" t="s">
        <v>35</v>
      </c>
      <c r="L3" s="26">
        <f>B4</f>
        <v>79764</v>
      </c>
      <c r="M3" s="26">
        <f>D4</f>
        <v>82348</v>
      </c>
      <c r="N3" s="23">
        <f>F4</f>
        <v>487875</v>
      </c>
      <c r="O3" s="23">
        <f>H4</f>
        <v>269657</v>
      </c>
    </row>
    <row r="4" spans="1:15">
      <c r="A4" s="19" t="s">
        <v>36</v>
      </c>
      <c r="B4" s="37">
        <v>79764</v>
      </c>
      <c r="C4" s="22">
        <v>2483</v>
      </c>
      <c r="D4" s="37">
        <v>82348</v>
      </c>
      <c r="E4" s="22">
        <v>2197</v>
      </c>
      <c r="F4" s="35">
        <v>487875</v>
      </c>
      <c r="G4" s="20">
        <v>3249</v>
      </c>
      <c r="H4" s="35">
        <v>269657</v>
      </c>
      <c r="I4" s="20" t="s">
        <v>37</v>
      </c>
      <c r="K4" s="17" t="s">
        <v>38</v>
      </c>
      <c r="L4" s="23">
        <f>SUM(B6,B11)</f>
        <v>7351</v>
      </c>
      <c r="M4" s="39">
        <f>SUM(D6,D11)</f>
        <v>4119</v>
      </c>
      <c r="N4" s="23">
        <f>SUM(F6,F11)</f>
        <v>7882</v>
      </c>
      <c r="O4" s="23">
        <f>SUM(H6,H11)</f>
        <v>48441</v>
      </c>
    </row>
    <row r="5" spans="1:15">
      <c r="A5" s="19" t="s">
        <v>39</v>
      </c>
      <c r="B5" s="37">
        <v>39762</v>
      </c>
      <c r="C5" s="22">
        <v>1976</v>
      </c>
      <c r="D5" s="37">
        <v>41962</v>
      </c>
      <c r="E5" s="22">
        <v>1661</v>
      </c>
      <c r="F5" s="35">
        <v>249806</v>
      </c>
      <c r="G5" s="20">
        <v>1539</v>
      </c>
      <c r="H5" s="35">
        <v>139376</v>
      </c>
      <c r="I5" s="20" t="s">
        <v>37</v>
      </c>
      <c r="K5" s="17" t="s">
        <v>40</v>
      </c>
      <c r="L5" s="39">
        <f>SUM(B7,B12)</f>
        <v>19257</v>
      </c>
      <c r="M5" s="39">
        <f>SUM(D7,D12)</f>
        <v>4895</v>
      </c>
      <c r="N5" s="39">
        <f>SUM(F7,F12)</f>
        <v>41149</v>
      </c>
      <c r="O5" s="39">
        <f>SUM(H7,H12)</f>
        <v>58526</v>
      </c>
    </row>
    <row r="6" spans="1:15">
      <c r="A6" s="19" t="s">
        <v>38</v>
      </c>
      <c r="B6" s="37">
        <v>3790</v>
      </c>
      <c r="C6" s="20">
        <v>1746</v>
      </c>
      <c r="D6" s="37">
        <v>1849</v>
      </c>
      <c r="E6" s="20">
        <v>879</v>
      </c>
      <c r="F6" s="35">
        <v>3543</v>
      </c>
      <c r="G6" s="22">
        <v>1082</v>
      </c>
      <c r="H6" s="35">
        <v>26961</v>
      </c>
      <c r="I6" s="22">
        <v>4174</v>
      </c>
      <c r="K6" s="17" t="s">
        <v>41</v>
      </c>
      <c r="L6" s="23">
        <f>SUM(B8,B13)</f>
        <v>17641</v>
      </c>
      <c r="M6" s="39">
        <f>SUM(D8,D13)</f>
        <v>8152</v>
      </c>
      <c r="N6" s="39">
        <f>SUM(F8,F13)</f>
        <v>102390</v>
      </c>
      <c r="O6" s="39">
        <f>SUM(H8,H13)</f>
        <v>62041</v>
      </c>
    </row>
    <row r="7" spans="1:15" ht="25.5">
      <c r="A7" s="19" t="s">
        <v>40</v>
      </c>
      <c r="B7" s="37">
        <v>9071</v>
      </c>
      <c r="C7" s="22">
        <v>2187</v>
      </c>
      <c r="D7" s="37">
        <v>2241</v>
      </c>
      <c r="E7" s="20">
        <v>992</v>
      </c>
      <c r="F7" s="35">
        <v>21466</v>
      </c>
      <c r="G7" s="22">
        <v>2847</v>
      </c>
      <c r="H7" s="35">
        <v>28310</v>
      </c>
      <c r="I7" s="22">
        <v>3084</v>
      </c>
      <c r="K7" s="17" t="s">
        <v>42</v>
      </c>
      <c r="L7" s="39">
        <f>SUM(B9,B14)</f>
        <v>35515</v>
      </c>
      <c r="M7" s="39">
        <f>SUM(D9,D14)</f>
        <v>65182</v>
      </c>
      <c r="N7" s="39">
        <f>SUM(F9,F14)</f>
        <v>336454</v>
      </c>
      <c r="O7" s="39">
        <f>SUM(H9,H14)</f>
        <v>100649</v>
      </c>
    </row>
    <row r="8" spans="1:15">
      <c r="A8" s="19" t="s">
        <v>41</v>
      </c>
      <c r="B8" s="37">
        <v>10227</v>
      </c>
      <c r="C8" s="22">
        <v>2159</v>
      </c>
      <c r="D8" s="37">
        <v>4367</v>
      </c>
      <c r="E8" s="20">
        <v>1346</v>
      </c>
      <c r="F8" s="35">
        <v>54128</v>
      </c>
      <c r="G8" s="22">
        <v>4676</v>
      </c>
      <c r="H8" s="35">
        <v>34204</v>
      </c>
      <c r="I8" s="22">
        <v>4233</v>
      </c>
    </row>
    <row r="9" spans="1:15">
      <c r="A9" s="19" t="s">
        <v>42</v>
      </c>
      <c r="B9" s="37">
        <v>16674</v>
      </c>
      <c r="C9" s="22">
        <v>2852</v>
      </c>
      <c r="D9" s="37">
        <v>33505</v>
      </c>
      <c r="E9" s="22">
        <v>2245</v>
      </c>
      <c r="F9" s="35">
        <v>170669</v>
      </c>
      <c r="G9" s="22">
        <v>4829</v>
      </c>
      <c r="H9" s="35">
        <v>49901</v>
      </c>
      <c r="I9" s="22">
        <v>4899</v>
      </c>
      <c r="K9" s="16"/>
      <c r="L9" s="17" t="s">
        <v>31</v>
      </c>
      <c r="M9" s="17" t="s">
        <v>0</v>
      </c>
      <c r="N9" s="17" t="s">
        <v>3</v>
      </c>
      <c r="O9" s="17" t="s">
        <v>2</v>
      </c>
    </row>
    <row r="10" spans="1:15">
      <c r="A10" s="19" t="s">
        <v>43</v>
      </c>
      <c r="B10" s="37">
        <v>40002</v>
      </c>
      <c r="C10" s="22">
        <v>1173</v>
      </c>
      <c r="D10" s="37">
        <v>40386</v>
      </c>
      <c r="E10" s="22">
        <v>1262</v>
      </c>
      <c r="F10" s="35">
        <v>238069</v>
      </c>
      <c r="G10" s="20">
        <v>2112</v>
      </c>
      <c r="H10" s="35">
        <v>130281</v>
      </c>
      <c r="I10" s="20" t="s">
        <v>37</v>
      </c>
      <c r="K10" s="17" t="s">
        <v>38</v>
      </c>
      <c r="L10" s="24">
        <f>L4/L3</f>
        <v>9.2159370141918662E-2</v>
      </c>
      <c r="M10" s="24">
        <f>M4/M3</f>
        <v>5.0019429737212802E-2</v>
      </c>
      <c r="N10" s="24">
        <f>N4/N3</f>
        <v>1.6155777606968999E-2</v>
      </c>
      <c r="O10" s="24">
        <f>O4/O3</f>
        <v>0.1796393195800591</v>
      </c>
    </row>
    <row r="11" spans="1:15">
      <c r="A11" s="19" t="s">
        <v>38</v>
      </c>
      <c r="B11" s="37">
        <v>3561</v>
      </c>
      <c r="C11" s="22">
        <v>1366</v>
      </c>
      <c r="D11" s="37">
        <v>2270</v>
      </c>
      <c r="E11" s="20">
        <v>843</v>
      </c>
      <c r="F11" s="35">
        <v>4339</v>
      </c>
      <c r="G11" s="22">
        <v>1166</v>
      </c>
      <c r="H11" s="35">
        <v>21480</v>
      </c>
      <c r="I11" s="22">
        <v>3114</v>
      </c>
      <c r="K11" s="17" t="s">
        <v>40</v>
      </c>
      <c r="L11" s="24">
        <f>L5/L3</f>
        <v>0.24142470287347675</v>
      </c>
      <c r="M11" s="24">
        <f>M5/M3</f>
        <v>5.9442852285422842E-2</v>
      </c>
      <c r="N11" s="24">
        <f>N5/N3</f>
        <v>8.434332564693825E-2</v>
      </c>
      <c r="O11" s="24">
        <f>O5/O3</f>
        <v>0.21703868247440267</v>
      </c>
    </row>
    <row r="12" spans="1:15" ht="25.5">
      <c r="A12" s="19" t="s">
        <v>40</v>
      </c>
      <c r="B12" s="37">
        <v>10186</v>
      </c>
      <c r="C12" s="22">
        <v>2587</v>
      </c>
      <c r="D12" s="37">
        <v>2654</v>
      </c>
      <c r="E12" s="22">
        <v>1051</v>
      </c>
      <c r="F12" s="35">
        <v>19683</v>
      </c>
      <c r="G12" s="22">
        <v>2640</v>
      </c>
      <c r="H12" s="35">
        <v>30216</v>
      </c>
      <c r="I12" s="22">
        <v>4654</v>
      </c>
      <c r="K12" s="17" t="s">
        <v>41</v>
      </c>
      <c r="L12" s="24">
        <f>L6/L3</f>
        <v>0.22116493656286043</v>
      </c>
      <c r="M12" s="24">
        <f>M6/M3</f>
        <v>9.8994511099237389E-2</v>
      </c>
      <c r="N12" s="24">
        <f>N6/N3</f>
        <v>0.20986933128362797</v>
      </c>
      <c r="O12" s="24">
        <f>O6/O3</f>
        <v>0.2300737603696548</v>
      </c>
    </row>
    <row r="13" spans="1:15">
      <c r="A13" s="19" t="s">
        <v>41</v>
      </c>
      <c r="B13" s="37">
        <v>7414</v>
      </c>
      <c r="C13" s="22">
        <v>1686</v>
      </c>
      <c r="D13" s="37">
        <v>3785</v>
      </c>
      <c r="E13" s="22">
        <v>1252</v>
      </c>
      <c r="F13" s="35">
        <v>48262</v>
      </c>
      <c r="G13" s="22">
        <v>3971</v>
      </c>
      <c r="H13" s="35">
        <v>27837</v>
      </c>
      <c r="I13" s="22">
        <v>3598</v>
      </c>
      <c r="K13" s="44" t="s">
        <v>42</v>
      </c>
      <c r="L13" s="46">
        <f>L7/L3</f>
        <v>0.44525099042174415</v>
      </c>
      <c r="M13" s="46">
        <f>M7/M3</f>
        <v>0.79154320687812696</v>
      </c>
      <c r="N13" s="46">
        <f>N7/N3</f>
        <v>0.68963156546246474</v>
      </c>
      <c r="O13" s="46">
        <f>O7/O3</f>
        <v>0.37324823757588343</v>
      </c>
    </row>
    <row r="14" spans="1:15">
      <c r="A14" s="19" t="s">
        <v>42</v>
      </c>
      <c r="B14" s="37">
        <v>18841</v>
      </c>
      <c r="C14" s="22">
        <v>2433</v>
      </c>
      <c r="D14" s="37">
        <v>31677</v>
      </c>
      <c r="E14" s="22">
        <v>1803</v>
      </c>
      <c r="F14" s="35">
        <v>165785</v>
      </c>
      <c r="G14" s="22">
        <v>4603</v>
      </c>
      <c r="H14" s="35">
        <v>50748</v>
      </c>
      <c r="I14" s="22">
        <v>4482</v>
      </c>
      <c r="L14" s="6">
        <f>SUM(L10:L13)</f>
        <v>1</v>
      </c>
      <c r="M14" s="6">
        <f>SUM(M10:M13)</f>
        <v>1</v>
      </c>
      <c r="N14" s="6">
        <f>SUM(N10:N13)</f>
        <v>1</v>
      </c>
      <c r="O14" s="6">
        <f>SUM(O10:O13)</f>
        <v>1</v>
      </c>
    </row>
    <row r="16" spans="1:15">
      <c r="K16" s="43"/>
      <c r="L16" s="43" t="s">
        <v>0</v>
      </c>
      <c r="M16" s="43" t="s">
        <v>1</v>
      </c>
      <c r="N16" s="43" t="s">
        <v>2</v>
      </c>
      <c r="O16" s="43" t="s">
        <v>3</v>
      </c>
    </row>
    <row r="17" spans="1:16">
      <c r="A17" t="s">
        <v>45</v>
      </c>
      <c r="K17" s="44" t="s">
        <v>42</v>
      </c>
      <c r="L17" s="45">
        <f>M13</f>
        <v>0.79154320687812696</v>
      </c>
      <c r="M17" s="45">
        <f>L13</f>
        <v>0.44525099042174415</v>
      </c>
      <c r="N17" s="45">
        <f>O13</f>
        <v>0.37324823757588343</v>
      </c>
      <c r="O17" s="45">
        <f>N13</f>
        <v>0.68963156546246474</v>
      </c>
      <c r="P17" s="25"/>
    </row>
    <row r="18" spans="1:16">
      <c r="A18" t="s">
        <v>129</v>
      </c>
    </row>
    <row r="19" spans="1:16">
      <c r="A19" t="s">
        <v>4</v>
      </c>
      <c r="B19" t="s">
        <v>137</v>
      </c>
    </row>
    <row r="20" spans="1:16">
      <c r="A20" t="s">
        <v>1</v>
      </c>
      <c r="B20" s="42" t="s">
        <v>138</v>
      </c>
    </row>
    <row r="21" spans="1:16">
      <c r="A21" t="s">
        <v>0</v>
      </c>
      <c r="B21" t="s">
        <v>139</v>
      </c>
    </row>
    <row r="22" spans="1:16">
      <c r="A22" t="s">
        <v>117</v>
      </c>
      <c r="B22" t="s">
        <v>140</v>
      </c>
    </row>
    <row r="23" spans="1:16">
      <c r="A23" t="s">
        <v>2</v>
      </c>
      <c r="B23" t="s">
        <v>141</v>
      </c>
    </row>
    <row r="25" spans="1:16" ht="15.75">
      <c r="A25" s="29">
        <v>2022</v>
      </c>
    </row>
    <row r="26" spans="1:16" ht="26.45" customHeight="1">
      <c r="A26" s="15" t="s">
        <v>26</v>
      </c>
      <c r="B26" s="48" t="s">
        <v>27</v>
      </c>
      <c r="C26" s="49"/>
      <c r="D26" s="48" t="s">
        <v>28</v>
      </c>
      <c r="E26" s="49"/>
      <c r="F26" s="50" t="s">
        <v>29</v>
      </c>
      <c r="G26" s="51"/>
      <c r="H26" s="48" t="s">
        <v>30</v>
      </c>
      <c r="I26" s="49"/>
      <c r="K26" s="16"/>
      <c r="L26" s="17" t="s">
        <v>31</v>
      </c>
      <c r="M26" s="17" t="s">
        <v>0</v>
      </c>
      <c r="N26" s="17" t="s">
        <v>3</v>
      </c>
      <c r="O26" s="17" t="s">
        <v>32</v>
      </c>
    </row>
    <row r="27" spans="1:16" ht="25.5">
      <c r="A27" s="18"/>
      <c r="B27" s="19" t="s">
        <v>33</v>
      </c>
      <c r="C27" s="19" t="s">
        <v>34</v>
      </c>
      <c r="D27" s="19" t="s">
        <v>33</v>
      </c>
      <c r="E27" s="19" t="s">
        <v>34</v>
      </c>
      <c r="F27" s="20" t="s">
        <v>33</v>
      </c>
      <c r="G27" s="20" t="s">
        <v>34</v>
      </c>
      <c r="H27" s="19" t="s">
        <v>33</v>
      </c>
      <c r="I27" s="19" t="s">
        <v>34</v>
      </c>
      <c r="K27" s="17" t="s">
        <v>35</v>
      </c>
      <c r="L27" s="26">
        <f>B28</f>
        <v>73829</v>
      </c>
      <c r="M27" s="26">
        <f>D28</f>
        <v>74901</v>
      </c>
      <c r="N27" s="23">
        <f>F28</f>
        <v>484327</v>
      </c>
      <c r="O27" s="23">
        <f>H28</f>
        <v>269956</v>
      </c>
    </row>
    <row r="28" spans="1:16">
      <c r="A28" s="19" t="s">
        <v>36</v>
      </c>
      <c r="B28" s="37">
        <v>73829</v>
      </c>
      <c r="C28" s="22">
        <v>2904</v>
      </c>
      <c r="D28" s="37">
        <v>74901</v>
      </c>
      <c r="E28" s="22">
        <v>2525</v>
      </c>
      <c r="F28" s="35">
        <v>484327</v>
      </c>
      <c r="G28" s="20">
        <v>2036</v>
      </c>
      <c r="H28" s="35">
        <v>269956</v>
      </c>
      <c r="I28" s="20" t="s">
        <v>37</v>
      </c>
      <c r="K28" s="17" t="s">
        <v>38</v>
      </c>
      <c r="L28" s="23">
        <f>SUM(B30,B35)</f>
        <v>5262</v>
      </c>
      <c r="M28" s="39">
        <f>SUM(D30,D35)</f>
        <v>4486</v>
      </c>
      <c r="N28" s="23">
        <f>SUM(F30,F35)</f>
        <v>8666</v>
      </c>
      <c r="O28" s="23">
        <f>SUM(H30,H35)</f>
        <v>56648</v>
      </c>
    </row>
    <row r="29" spans="1:16">
      <c r="A29" s="19" t="s">
        <v>39</v>
      </c>
      <c r="B29" s="37">
        <v>37500</v>
      </c>
      <c r="C29" s="22">
        <v>1617</v>
      </c>
      <c r="D29" s="37">
        <v>37603</v>
      </c>
      <c r="E29" s="22">
        <v>1465</v>
      </c>
      <c r="F29" s="35">
        <v>248573</v>
      </c>
      <c r="G29" s="20">
        <v>1315</v>
      </c>
      <c r="H29" s="35">
        <v>139897</v>
      </c>
      <c r="I29" s="20" t="s">
        <v>37</v>
      </c>
      <c r="K29" s="17" t="s">
        <v>40</v>
      </c>
      <c r="L29" s="39">
        <f>SUM(B31,B36)</f>
        <v>12695</v>
      </c>
      <c r="M29" s="39">
        <f>SUM(D31,D36)</f>
        <v>5637</v>
      </c>
      <c r="N29" s="39">
        <f>SUM(F31,F36)</f>
        <v>45725</v>
      </c>
      <c r="O29" s="39">
        <f>SUM(H31,H36)</f>
        <v>57990</v>
      </c>
    </row>
    <row r="30" spans="1:16">
      <c r="A30" s="19" t="s">
        <v>38</v>
      </c>
      <c r="B30" s="37">
        <v>2071</v>
      </c>
      <c r="C30" s="20">
        <v>872</v>
      </c>
      <c r="D30" s="37">
        <v>1759</v>
      </c>
      <c r="E30" s="20">
        <v>881</v>
      </c>
      <c r="F30" s="35">
        <v>5303</v>
      </c>
      <c r="G30" s="22">
        <v>1479</v>
      </c>
      <c r="H30" s="35">
        <v>30851</v>
      </c>
      <c r="I30" s="22">
        <v>3714</v>
      </c>
      <c r="K30" s="17" t="s">
        <v>41</v>
      </c>
      <c r="L30" s="23">
        <f>SUM(B32,B37)</f>
        <v>23967</v>
      </c>
      <c r="M30" s="39">
        <f>SUM(D32,D37)</f>
        <v>8766</v>
      </c>
      <c r="N30" s="39">
        <f>SUM(F32,F37)</f>
        <v>102182</v>
      </c>
      <c r="O30" s="39">
        <f>SUM(H32,H37)</f>
        <v>57874</v>
      </c>
    </row>
    <row r="31" spans="1:16" ht="25.5">
      <c r="A31" s="19" t="s">
        <v>40</v>
      </c>
      <c r="B31" s="37">
        <v>7059</v>
      </c>
      <c r="C31" s="22">
        <v>1669</v>
      </c>
      <c r="D31" s="37">
        <v>3008</v>
      </c>
      <c r="E31" s="20">
        <v>1403</v>
      </c>
      <c r="F31" s="35">
        <v>22946</v>
      </c>
      <c r="G31" s="22">
        <v>2747</v>
      </c>
      <c r="H31" s="35">
        <v>29434</v>
      </c>
      <c r="I31" s="22">
        <v>3318</v>
      </c>
      <c r="K31" s="17" t="s">
        <v>42</v>
      </c>
      <c r="L31" s="39">
        <f>SUM(B33,B38)</f>
        <v>31905</v>
      </c>
      <c r="M31" s="39">
        <f>SUM(D33,D38)</f>
        <v>56012</v>
      </c>
      <c r="N31" s="39">
        <f>SUM(F33,F38)</f>
        <v>327754</v>
      </c>
      <c r="O31" s="39">
        <f>SUM(H33,H38)</f>
        <v>97444</v>
      </c>
    </row>
    <row r="32" spans="1:16">
      <c r="A32" s="19" t="s">
        <v>41</v>
      </c>
      <c r="B32" s="37">
        <v>12741</v>
      </c>
      <c r="C32" s="22">
        <v>2075</v>
      </c>
      <c r="D32" s="37">
        <v>3301</v>
      </c>
      <c r="E32" s="20">
        <v>1174</v>
      </c>
      <c r="F32" s="35">
        <v>52107</v>
      </c>
      <c r="G32" s="22">
        <v>4171</v>
      </c>
      <c r="H32" s="35">
        <v>31983</v>
      </c>
      <c r="I32" s="22">
        <v>4173</v>
      </c>
    </row>
    <row r="33" spans="1:16">
      <c r="A33" s="19" t="s">
        <v>42</v>
      </c>
      <c r="B33" s="37">
        <v>15629</v>
      </c>
      <c r="C33" s="22">
        <v>2546</v>
      </c>
      <c r="D33" s="37">
        <v>29535</v>
      </c>
      <c r="E33" s="22">
        <v>2368</v>
      </c>
      <c r="F33" s="35">
        <v>168217</v>
      </c>
      <c r="G33" s="22">
        <v>5022</v>
      </c>
      <c r="H33" s="35">
        <v>47629</v>
      </c>
      <c r="I33" s="22">
        <v>4866</v>
      </c>
      <c r="K33" s="16"/>
      <c r="L33" s="17" t="s">
        <v>31</v>
      </c>
      <c r="M33" s="17" t="s">
        <v>0</v>
      </c>
      <c r="N33" s="17" t="s">
        <v>3</v>
      </c>
      <c r="O33" s="17" t="s">
        <v>2</v>
      </c>
    </row>
    <row r="34" spans="1:16">
      <c r="A34" s="19" t="s">
        <v>43</v>
      </c>
      <c r="B34" s="37">
        <v>36329</v>
      </c>
      <c r="C34" s="22">
        <v>2154</v>
      </c>
      <c r="D34" s="37">
        <v>37298</v>
      </c>
      <c r="E34" s="22">
        <v>1538</v>
      </c>
      <c r="F34" s="35">
        <v>235754</v>
      </c>
      <c r="G34" s="20">
        <v>1392</v>
      </c>
      <c r="H34" s="35">
        <v>130059</v>
      </c>
      <c r="I34" s="20" t="s">
        <v>37</v>
      </c>
      <c r="K34" s="17" t="s">
        <v>38</v>
      </c>
      <c r="L34" s="24">
        <f>L28/L27</f>
        <v>7.1272806078912079E-2</v>
      </c>
      <c r="M34" s="24">
        <f>M28/M27</f>
        <v>5.9892391289835915E-2</v>
      </c>
      <c r="N34" s="24">
        <f>N28/N27</f>
        <v>1.7892869899881692E-2</v>
      </c>
      <c r="O34" s="24">
        <f>O28/O27</f>
        <v>0.20984160381691833</v>
      </c>
    </row>
    <row r="35" spans="1:16">
      <c r="A35" s="19" t="s">
        <v>38</v>
      </c>
      <c r="B35" s="37">
        <v>3191</v>
      </c>
      <c r="C35" s="22">
        <v>1535</v>
      </c>
      <c r="D35" s="37">
        <v>2727</v>
      </c>
      <c r="E35" s="20">
        <v>1117</v>
      </c>
      <c r="F35" s="35">
        <v>3363</v>
      </c>
      <c r="G35" s="22">
        <v>1309</v>
      </c>
      <c r="H35" s="35">
        <v>25797</v>
      </c>
      <c r="I35" s="22">
        <v>3611</v>
      </c>
      <c r="K35" s="17" t="s">
        <v>40</v>
      </c>
      <c r="L35" s="24">
        <f>L29/L27</f>
        <v>0.1719514012109063</v>
      </c>
      <c r="M35" s="24">
        <f>M29/M27</f>
        <v>7.5259342331878074E-2</v>
      </c>
      <c r="N35" s="24">
        <f>N29/N27</f>
        <v>9.440935566259985E-2</v>
      </c>
      <c r="O35" s="24">
        <f>O29/O27</f>
        <v>0.21481278430559053</v>
      </c>
    </row>
    <row r="36" spans="1:16" ht="25.5">
      <c r="A36" s="19" t="s">
        <v>40</v>
      </c>
      <c r="B36" s="37">
        <v>5636</v>
      </c>
      <c r="C36" s="22">
        <v>1358</v>
      </c>
      <c r="D36" s="37">
        <v>2629</v>
      </c>
      <c r="E36" s="22">
        <v>1223</v>
      </c>
      <c r="F36" s="35">
        <v>22779</v>
      </c>
      <c r="G36" s="22">
        <v>3075</v>
      </c>
      <c r="H36" s="35">
        <v>28556</v>
      </c>
      <c r="I36" s="22">
        <v>3873</v>
      </c>
      <c r="K36" s="17" t="s">
        <v>41</v>
      </c>
      <c r="L36" s="24">
        <f>L30/L27</f>
        <v>0.32462853350309501</v>
      </c>
      <c r="M36" s="24">
        <f>M30/M27</f>
        <v>0.11703448552088758</v>
      </c>
      <c r="N36" s="24">
        <f>N30/N27</f>
        <v>0.21097729426606404</v>
      </c>
      <c r="O36" s="24">
        <f>O30/O27</f>
        <v>0.214383084650832</v>
      </c>
    </row>
    <row r="37" spans="1:16">
      <c r="A37" s="19" t="s">
        <v>41</v>
      </c>
      <c r="B37" s="37">
        <v>11226</v>
      </c>
      <c r="C37" s="22">
        <v>2385</v>
      </c>
      <c r="D37" s="37">
        <v>5465</v>
      </c>
      <c r="E37" s="22">
        <v>1386</v>
      </c>
      <c r="F37" s="35">
        <v>50075</v>
      </c>
      <c r="G37" s="22">
        <v>3716</v>
      </c>
      <c r="H37" s="35">
        <v>25891</v>
      </c>
      <c r="I37" s="22">
        <v>3114</v>
      </c>
      <c r="K37" s="17" t="s">
        <v>42</v>
      </c>
      <c r="L37" s="24">
        <f>L31/L27</f>
        <v>0.43214725920708663</v>
      </c>
      <c r="M37" s="24">
        <f>M31/M27</f>
        <v>0.74781378085739847</v>
      </c>
      <c r="N37" s="24">
        <f>N31/N27</f>
        <v>0.67672048017145436</v>
      </c>
      <c r="O37" s="24">
        <f>O31/O27</f>
        <v>0.36096252722665917</v>
      </c>
    </row>
    <row r="38" spans="1:16">
      <c r="A38" s="19" t="s">
        <v>42</v>
      </c>
      <c r="B38" s="37">
        <v>16276</v>
      </c>
      <c r="C38" s="22">
        <v>2565</v>
      </c>
      <c r="D38" s="37">
        <v>26477</v>
      </c>
      <c r="E38" s="22">
        <v>2456</v>
      </c>
      <c r="F38" s="35">
        <v>159537</v>
      </c>
      <c r="G38" s="22">
        <v>4640</v>
      </c>
      <c r="H38" s="35">
        <v>49815</v>
      </c>
      <c r="I38" s="22">
        <v>3778</v>
      </c>
      <c r="L38" s="6">
        <f>SUM(L34:L37)</f>
        <v>1</v>
      </c>
      <c r="M38" s="6">
        <f>SUM(M34:M37)</f>
        <v>1</v>
      </c>
      <c r="N38" s="6">
        <f>SUM(N34:N37)</f>
        <v>1</v>
      </c>
      <c r="O38" s="6">
        <f>SUM(O34:O37)</f>
        <v>1</v>
      </c>
    </row>
    <row r="40" spans="1:16">
      <c r="K40" s="31"/>
      <c r="L40" s="31" t="s">
        <v>0</v>
      </c>
      <c r="M40" s="31" t="s">
        <v>1</v>
      </c>
      <c r="N40" s="31" t="s">
        <v>2</v>
      </c>
      <c r="O40" s="31" t="s">
        <v>3</v>
      </c>
    </row>
    <row r="41" spans="1:16">
      <c r="A41" t="s">
        <v>45</v>
      </c>
      <c r="K41" s="32" t="s">
        <v>42</v>
      </c>
      <c r="L41" s="33">
        <f>M37</f>
        <v>0.74781378085739847</v>
      </c>
      <c r="M41" s="33">
        <f>L37</f>
        <v>0.43214725920708663</v>
      </c>
      <c r="N41" s="33">
        <f>O37</f>
        <v>0.36096252722665917</v>
      </c>
      <c r="O41" s="33">
        <f>N37</f>
        <v>0.67672048017145436</v>
      </c>
      <c r="P41" s="25"/>
    </row>
    <row r="42" spans="1:16">
      <c r="A42" t="s">
        <v>129</v>
      </c>
    </row>
    <row r="43" spans="1:16">
      <c r="A43" t="s">
        <v>4</v>
      </c>
      <c r="B43" t="s">
        <v>132</v>
      </c>
    </row>
    <row r="44" spans="1:16">
      <c r="A44" t="s">
        <v>1</v>
      </c>
      <c r="B44" t="s">
        <v>133</v>
      </c>
    </row>
    <row r="45" spans="1:16">
      <c r="A45" t="s">
        <v>0</v>
      </c>
      <c r="B45" t="s">
        <v>134</v>
      </c>
    </row>
    <row r="46" spans="1:16">
      <c r="A46" t="s">
        <v>117</v>
      </c>
      <c r="B46" t="s">
        <v>135</v>
      </c>
    </row>
    <row r="47" spans="1:16">
      <c r="A47" t="s">
        <v>2</v>
      </c>
      <c r="B47" t="s">
        <v>136</v>
      </c>
    </row>
    <row r="53" spans="1:15" ht="15.75">
      <c r="A53" s="29">
        <v>2021</v>
      </c>
    </row>
    <row r="54" spans="1:15" ht="26.45" customHeight="1">
      <c r="A54" s="15" t="s">
        <v>26</v>
      </c>
      <c r="B54" s="48" t="s">
        <v>27</v>
      </c>
      <c r="C54" s="49"/>
      <c r="D54" s="48" t="s">
        <v>28</v>
      </c>
      <c r="E54" s="49"/>
      <c r="F54" s="50" t="s">
        <v>29</v>
      </c>
      <c r="G54" s="51"/>
      <c r="H54" s="48" t="s">
        <v>30</v>
      </c>
      <c r="I54" s="49"/>
      <c r="K54" s="16"/>
      <c r="L54" s="17" t="s">
        <v>31</v>
      </c>
      <c r="M54" s="17" t="s">
        <v>0</v>
      </c>
      <c r="N54" s="17" t="s">
        <v>3</v>
      </c>
      <c r="O54" s="17" t="s">
        <v>32</v>
      </c>
    </row>
    <row r="55" spans="1:15" ht="25.5">
      <c r="A55" s="18"/>
      <c r="B55" s="19" t="s">
        <v>33</v>
      </c>
      <c r="C55" s="19" t="s">
        <v>34</v>
      </c>
      <c r="D55" s="19" t="s">
        <v>33</v>
      </c>
      <c r="E55" s="19" t="s">
        <v>34</v>
      </c>
      <c r="F55" s="20" t="s">
        <v>33</v>
      </c>
      <c r="G55" s="20" t="s">
        <v>34</v>
      </c>
      <c r="H55" s="19" t="s">
        <v>33</v>
      </c>
      <c r="I55" s="19" t="s">
        <v>34</v>
      </c>
      <c r="K55" s="17" t="s">
        <v>35</v>
      </c>
      <c r="L55" s="26">
        <f>B56</f>
        <v>71380</v>
      </c>
      <c r="M55" s="26">
        <f>D56</f>
        <v>71961</v>
      </c>
      <c r="N55" s="23">
        <f>F56</f>
        <v>476463</v>
      </c>
      <c r="O55" s="23">
        <f>H56</f>
        <v>266727</v>
      </c>
    </row>
    <row r="56" spans="1:15">
      <c r="A56" s="19" t="s">
        <v>36</v>
      </c>
      <c r="B56" s="37">
        <v>71380</v>
      </c>
      <c r="C56" s="22">
        <v>3540</v>
      </c>
      <c r="D56" s="37">
        <v>71961</v>
      </c>
      <c r="E56" s="22">
        <v>2020</v>
      </c>
      <c r="F56" s="35">
        <v>476463</v>
      </c>
      <c r="G56" s="20">
        <v>3323</v>
      </c>
      <c r="H56" s="35">
        <v>266727</v>
      </c>
      <c r="I56" s="20" t="s">
        <v>37</v>
      </c>
      <c r="K56" s="17" t="s">
        <v>38</v>
      </c>
      <c r="L56" s="23">
        <f>SUM(B58,B63)</f>
        <v>4676</v>
      </c>
      <c r="M56" s="39">
        <f>SUM(D58,D63)</f>
        <v>5556</v>
      </c>
      <c r="N56" s="23">
        <f>SUM(F58,F63)</f>
        <v>9623</v>
      </c>
      <c r="O56" s="23">
        <f>SUM(H58,H63)</f>
        <v>48233</v>
      </c>
    </row>
    <row r="57" spans="1:15">
      <c r="A57" s="19" t="s">
        <v>39</v>
      </c>
      <c r="B57" s="37">
        <v>34972</v>
      </c>
      <c r="C57" s="22">
        <v>2208</v>
      </c>
      <c r="D57" s="37">
        <v>35488</v>
      </c>
      <c r="E57" s="22">
        <v>1391</v>
      </c>
      <c r="F57" s="35">
        <v>242553</v>
      </c>
      <c r="G57" s="20">
        <v>1565</v>
      </c>
      <c r="H57" s="35">
        <v>137099</v>
      </c>
      <c r="I57" s="20" t="s">
        <v>37</v>
      </c>
      <c r="K57" s="17" t="s">
        <v>40</v>
      </c>
      <c r="L57" s="39">
        <f>SUM(B59,B64)</f>
        <v>16314</v>
      </c>
      <c r="M57" s="39">
        <f>SUM(D59,D64)</f>
        <v>5857</v>
      </c>
      <c r="N57" s="39">
        <f>SUM(F59,F64)</f>
        <v>50614</v>
      </c>
      <c r="O57" s="39">
        <f>SUM(H59,H64)</f>
        <v>70873</v>
      </c>
    </row>
    <row r="58" spans="1:15">
      <c r="A58" s="19" t="s">
        <v>38</v>
      </c>
      <c r="B58" s="37">
        <v>2649</v>
      </c>
      <c r="C58" s="20">
        <v>1007</v>
      </c>
      <c r="D58" s="37">
        <v>2077</v>
      </c>
      <c r="E58" s="20">
        <v>956</v>
      </c>
      <c r="F58" s="35">
        <v>5960</v>
      </c>
      <c r="G58" s="22">
        <v>1484</v>
      </c>
      <c r="H58" s="35">
        <v>27849</v>
      </c>
      <c r="I58" s="22">
        <v>5080</v>
      </c>
      <c r="K58" s="17" t="s">
        <v>41</v>
      </c>
      <c r="L58" s="23">
        <f>SUM(B60,B65)</f>
        <v>21741</v>
      </c>
      <c r="M58" s="39">
        <f>SUM(D60,D65)</f>
        <v>8244</v>
      </c>
      <c r="N58" s="39">
        <f>SUM(F60,F65)</f>
        <v>92481</v>
      </c>
      <c r="O58" s="39">
        <f>SUM(H60,H65)</f>
        <v>63238</v>
      </c>
    </row>
    <row r="59" spans="1:15" ht="25.5">
      <c r="A59" s="19" t="s">
        <v>40</v>
      </c>
      <c r="B59" s="37">
        <v>7083</v>
      </c>
      <c r="C59" s="22">
        <v>1684</v>
      </c>
      <c r="D59" s="37">
        <v>2589</v>
      </c>
      <c r="E59" s="20">
        <v>1090</v>
      </c>
      <c r="F59" s="35">
        <v>26153</v>
      </c>
      <c r="G59" s="22">
        <v>3480</v>
      </c>
      <c r="H59" s="35">
        <v>35277</v>
      </c>
      <c r="I59" s="22">
        <v>5930</v>
      </c>
      <c r="K59" s="17" t="s">
        <v>42</v>
      </c>
      <c r="L59" s="39">
        <f>SUM(B61,B66)</f>
        <v>28649</v>
      </c>
      <c r="M59" s="39">
        <f>SUM(D61,D66)</f>
        <v>52304</v>
      </c>
      <c r="N59" s="39">
        <f>SUM(F61,F66)</f>
        <v>323745</v>
      </c>
      <c r="O59" s="39">
        <f>SUM(H61,H66)</f>
        <v>84383</v>
      </c>
    </row>
    <row r="60" spans="1:15">
      <c r="A60" s="19" t="s">
        <v>41</v>
      </c>
      <c r="B60" s="37">
        <v>11375</v>
      </c>
      <c r="C60" s="22">
        <v>2967</v>
      </c>
      <c r="D60" s="37">
        <v>3714</v>
      </c>
      <c r="E60" s="20">
        <v>1638</v>
      </c>
      <c r="F60" s="35">
        <v>47550</v>
      </c>
      <c r="G60" s="22">
        <v>4663</v>
      </c>
      <c r="H60" s="35">
        <v>31075</v>
      </c>
      <c r="I60" s="22">
        <v>4328</v>
      </c>
    </row>
    <row r="61" spans="1:15">
      <c r="A61" s="19" t="s">
        <v>42</v>
      </c>
      <c r="B61" s="37">
        <v>13865</v>
      </c>
      <c r="C61" s="22">
        <v>3212</v>
      </c>
      <c r="D61" s="37">
        <v>27108</v>
      </c>
      <c r="E61" s="22">
        <v>1977</v>
      </c>
      <c r="F61" s="35">
        <v>162890</v>
      </c>
      <c r="G61" s="22">
        <v>6136</v>
      </c>
      <c r="H61" s="35">
        <v>42898</v>
      </c>
      <c r="I61" s="22">
        <v>5390</v>
      </c>
      <c r="K61" s="16"/>
      <c r="L61" s="17" t="s">
        <v>31</v>
      </c>
      <c r="M61" s="17" t="s">
        <v>0</v>
      </c>
      <c r="N61" s="17" t="s">
        <v>3</v>
      </c>
      <c r="O61" s="17" t="s">
        <v>2</v>
      </c>
    </row>
    <row r="62" spans="1:15">
      <c r="A62" s="19" t="s">
        <v>43</v>
      </c>
      <c r="B62" s="37">
        <v>36408</v>
      </c>
      <c r="C62" s="22">
        <v>2496</v>
      </c>
      <c r="D62" s="37">
        <v>36473</v>
      </c>
      <c r="E62" s="22">
        <v>1275</v>
      </c>
      <c r="F62" s="35">
        <v>233910</v>
      </c>
      <c r="G62" s="20">
        <v>2176</v>
      </c>
      <c r="H62" s="35">
        <v>129628</v>
      </c>
      <c r="I62" s="20" t="s">
        <v>37</v>
      </c>
      <c r="K62" s="17" t="s">
        <v>38</v>
      </c>
      <c r="L62" s="24">
        <f>L56/L55</f>
        <v>6.5508545811151578E-2</v>
      </c>
      <c r="M62" s="24">
        <f>M56/M55</f>
        <v>7.7208487930962605E-2</v>
      </c>
      <c r="N62" s="24">
        <f>N56/N55</f>
        <v>2.019674140489398E-2</v>
      </c>
      <c r="O62" s="24">
        <f>O56/O55</f>
        <v>0.18083283657072588</v>
      </c>
    </row>
    <row r="63" spans="1:15">
      <c r="A63" s="19" t="s">
        <v>38</v>
      </c>
      <c r="B63" s="37">
        <v>2027</v>
      </c>
      <c r="C63" s="22">
        <v>1097</v>
      </c>
      <c r="D63" s="37">
        <v>3479</v>
      </c>
      <c r="E63" s="20">
        <v>1191</v>
      </c>
      <c r="F63" s="35">
        <v>3663</v>
      </c>
      <c r="G63" s="22">
        <v>1212</v>
      </c>
      <c r="H63" s="35">
        <v>20384</v>
      </c>
      <c r="I63" s="22">
        <v>3335</v>
      </c>
      <c r="K63" s="17" t="s">
        <v>40</v>
      </c>
      <c r="L63" s="24">
        <f>L57/L55</f>
        <v>0.22855141496217427</v>
      </c>
      <c r="M63" s="24">
        <f>M57/M55</f>
        <v>8.1391309181362129E-2</v>
      </c>
      <c r="N63" s="24">
        <f>N57/N55</f>
        <v>0.10622860536914723</v>
      </c>
      <c r="O63" s="24">
        <f>O57/O55</f>
        <v>0.26571363229069422</v>
      </c>
    </row>
    <row r="64" spans="1:15" ht="25.5">
      <c r="A64" s="19" t="s">
        <v>40</v>
      </c>
      <c r="B64" s="37">
        <v>9231</v>
      </c>
      <c r="C64" s="22">
        <v>2242</v>
      </c>
      <c r="D64" s="37">
        <v>3268</v>
      </c>
      <c r="E64" s="22">
        <v>988</v>
      </c>
      <c r="F64" s="35">
        <v>24461</v>
      </c>
      <c r="G64" s="22">
        <v>2919</v>
      </c>
      <c r="H64" s="35">
        <v>35596</v>
      </c>
      <c r="I64" s="22">
        <v>4809</v>
      </c>
      <c r="K64" s="17" t="s">
        <v>41</v>
      </c>
      <c r="L64" s="24">
        <f>L58/L55</f>
        <v>0.30458111515830766</v>
      </c>
      <c r="M64" s="24">
        <f>M58/M55</f>
        <v>0.11456205444615833</v>
      </c>
      <c r="N64" s="24">
        <f>N58/N55</f>
        <v>0.19409901713249508</v>
      </c>
      <c r="O64" s="24">
        <f>O58/O55</f>
        <v>0.2370888586457314</v>
      </c>
    </row>
    <row r="65" spans="1:16">
      <c r="A65" s="19" t="s">
        <v>41</v>
      </c>
      <c r="B65" s="37">
        <v>10366</v>
      </c>
      <c r="C65" s="22">
        <v>2258</v>
      </c>
      <c r="D65" s="37">
        <v>4530</v>
      </c>
      <c r="E65" s="22">
        <v>1467</v>
      </c>
      <c r="F65" s="35">
        <v>44931</v>
      </c>
      <c r="G65" s="22">
        <v>3689</v>
      </c>
      <c r="H65" s="35">
        <v>32163</v>
      </c>
      <c r="I65" s="22">
        <v>4362</v>
      </c>
      <c r="K65" s="17" t="s">
        <v>42</v>
      </c>
      <c r="L65" s="24">
        <f>L59/L55</f>
        <v>0.40135892406836648</v>
      </c>
      <c r="M65" s="24">
        <f>M59/M55</f>
        <v>0.72683814844151695</v>
      </c>
      <c r="N65" s="24">
        <f>N59/N55</f>
        <v>0.67947563609346373</v>
      </c>
      <c r="O65" s="24">
        <f>O59/O55</f>
        <v>0.3163646724928485</v>
      </c>
    </row>
    <row r="66" spans="1:16">
      <c r="A66" s="19" t="s">
        <v>42</v>
      </c>
      <c r="B66" s="37">
        <v>14784</v>
      </c>
      <c r="C66" s="22">
        <v>3249</v>
      </c>
      <c r="D66" s="37">
        <v>25196</v>
      </c>
      <c r="E66" s="22">
        <v>1973</v>
      </c>
      <c r="F66" s="35">
        <v>160855</v>
      </c>
      <c r="G66" s="22">
        <v>4718</v>
      </c>
      <c r="H66" s="35">
        <v>41485</v>
      </c>
      <c r="I66" s="22">
        <v>4871</v>
      </c>
      <c r="L66" s="6">
        <f>SUM(L62:L65)</f>
        <v>1</v>
      </c>
      <c r="M66" s="6">
        <f>SUM(M62:M65)</f>
        <v>1</v>
      </c>
      <c r="N66" s="6">
        <f>SUM(N62:N65)</f>
        <v>1</v>
      </c>
      <c r="O66" s="6">
        <f>SUM(O62:O65)</f>
        <v>1</v>
      </c>
    </row>
    <row r="68" spans="1:16">
      <c r="K68" s="31"/>
      <c r="L68" s="31" t="s">
        <v>0</v>
      </c>
      <c r="M68" s="31" t="s">
        <v>1</v>
      </c>
      <c r="N68" s="31" t="s">
        <v>2</v>
      </c>
      <c r="O68" s="31" t="s">
        <v>3</v>
      </c>
    </row>
    <row r="69" spans="1:16">
      <c r="A69" t="s">
        <v>45</v>
      </c>
      <c r="K69" s="32" t="s">
        <v>42</v>
      </c>
      <c r="L69" s="33">
        <f>M65</f>
        <v>0.72683814844151695</v>
      </c>
      <c r="M69" s="33">
        <f>L65</f>
        <v>0.40135892406836648</v>
      </c>
      <c r="N69" s="33">
        <f>O65</f>
        <v>0.3163646724928485</v>
      </c>
      <c r="O69" s="33">
        <f>N65</f>
        <v>0.67947563609346373</v>
      </c>
      <c r="P69" s="25"/>
    </row>
    <row r="70" spans="1:16">
      <c r="A70" t="s">
        <v>118</v>
      </c>
    </row>
    <row r="71" spans="1:16">
      <c r="A71" t="s">
        <v>4</v>
      </c>
      <c r="B71" t="s">
        <v>119</v>
      </c>
    </row>
    <row r="72" spans="1:16">
      <c r="A72" t="s">
        <v>1</v>
      </c>
      <c r="B72" t="s">
        <v>120</v>
      </c>
    </row>
    <row r="73" spans="1:16">
      <c r="A73" t="s">
        <v>0</v>
      </c>
      <c r="B73" t="s">
        <v>121</v>
      </c>
    </row>
    <row r="74" spans="1:16">
      <c r="A74" t="s">
        <v>117</v>
      </c>
      <c r="B74" t="s">
        <v>122</v>
      </c>
    </row>
    <row r="75" spans="1:16">
      <c r="A75" t="s">
        <v>2</v>
      </c>
      <c r="B75" t="s">
        <v>123</v>
      </c>
    </row>
    <row r="78" spans="1:16" ht="15.75">
      <c r="A78" s="29">
        <v>2019</v>
      </c>
    </row>
    <row r="79" spans="1:16" ht="26.45" customHeight="1">
      <c r="A79" s="15" t="s">
        <v>26</v>
      </c>
      <c r="B79" s="48" t="s">
        <v>27</v>
      </c>
      <c r="C79" s="49"/>
      <c r="D79" s="48" t="s">
        <v>28</v>
      </c>
      <c r="E79" s="49"/>
      <c r="F79" s="50" t="s">
        <v>29</v>
      </c>
      <c r="G79" s="51"/>
      <c r="H79" s="48" t="s">
        <v>30</v>
      </c>
      <c r="I79" s="49"/>
      <c r="K79" s="16"/>
      <c r="L79" s="17" t="s">
        <v>31</v>
      </c>
      <c r="M79" s="17" t="s">
        <v>0</v>
      </c>
      <c r="N79" s="17" t="s">
        <v>3</v>
      </c>
      <c r="O79" s="17" t="s">
        <v>32</v>
      </c>
    </row>
    <row r="80" spans="1:16" ht="25.5">
      <c r="A80" s="18"/>
      <c r="B80" s="19" t="s">
        <v>33</v>
      </c>
      <c r="C80" s="19" t="s">
        <v>34</v>
      </c>
      <c r="D80" s="19" t="s">
        <v>33</v>
      </c>
      <c r="E80" s="19" t="s">
        <v>34</v>
      </c>
      <c r="F80" s="20" t="s">
        <v>33</v>
      </c>
      <c r="G80" s="20" t="s">
        <v>34</v>
      </c>
      <c r="H80" s="19" t="s">
        <v>33</v>
      </c>
      <c r="I80" s="19" t="s">
        <v>34</v>
      </c>
      <c r="K80" s="17" t="s">
        <v>35</v>
      </c>
      <c r="L80" s="16">
        <f>B81</f>
        <v>72632</v>
      </c>
      <c r="M80" s="16">
        <f>D81</f>
        <v>62967</v>
      </c>
      <c r="N80" s="23">
        <f>F81</f>
        <v>478444</v>
      </c>
      <c r="O80" s="23">
        <f>H81</f>
        <v>257335</v>
      </c>
    </row>
    <row r="81" spans="1:16">
      <c r="A81" s="19" t="s">
        <v>36</v>
      </c>
      <c r="B81" s="37">
        <v>72632</v>
      </c>
      <c r="C81" s="22">
        <v>2456</v>
      </c>
      <c r="D81" s="37">
        <v>62967</v>
      </c>
      <c r="E81" s="22">
        <v>1937</v>
      </c>
      <c r="F81" s="35">
        <v>478444</v>
      </c>
      <c r="G81" s="20">
        <v>348</v>
      </c>
      <c r="H81" s="35">
        <v>257335</v>
      </c>
      <c r="I81" s="20" t="s">
        <v>37</v>
      </c>
      <c r="K81" s="17" t="s">
        <v>38</v>
      </c>
      <c r="L81" s="23">
        <f>B83+B88</f>
        <v>6251</v>
      </c>
      <c r="M81" s="16">
        <f>D83+D88</f>
        <v>5373</v>
      </c>
      <c r="N81" s="23">
        <f>F83+F88</f>
        <v>9049</v>
      </c>
      <c r="O81" s="23">
        <f>H83+H88</f>
        <v>68345</v>
      </c>
    </row>
    <row r="82" spans="1:16">
      <c r="A82" s="19" t="s">
        <v>39</v>
      </c>
      <c r="B82" s="37">
        <v>35265</v>
      </c>
      <c r="C82" s="22">
        <v>1539</v>
      </c>
      <c r="D82" s="37">
        <v>31441</v>
      </c>
      <c r="E82" s="22">
        <v>1213</v>
      </c>
      <c r="F82" s="35">
        <v>241023</v>
      </c>
      <c r="G82" s="20">
        <v>258</v>
      </c>
      <c r="H82" s="35">
        <v>131557</v>
      </c>
      <c r="I82" s="20" t="s">
        <v>37</v>
      </c>
      <c r="K82" s="17" t="s">
        <v>40</v>
      </c>
      <c r="L82" s="16">
        <f>B84+B89</f>
        <v>20817</v>
      </c>
      <c r="M82" s="16">
        <f>D84+D89</f>
        <v>5028</v>
      </c>
      <c r="N82" s="23">
        <f>F84+F89</f>
        <v>49393</v>
      </c>
      <c r="O82" s="23">
        <f>H84+H89</f>
        <v>61724</v>
      </c>
    </row>
    <row r="83" spans="1:16">
      <c r="A83" s="19" t="s">
        <v>38</v>
      </c>
      <c r="B83" s="37">
        <v>3000</v>
      </c>
      <c r="C83" s="20">
        <v>1441</v>
      </c>
      <c r="D83" s="37">
        <v>1832</v>
      </c>
      <c r="E83" s="20">
        <v>834</v>
      </c>
      <c r="F83" s="35">
        <v>3938</v>
      </c>
      <c r="G83" s="22">
        <v>1169</v>
      </c>
      <c r="H83" s="35">
        <v>33945</v>
      </c>
      <c r="I83" s="22">
        <v>3988</v>
      </c>
      <c r="K83" s="17" t="s">
        <v>41</v>
      </c>
      <c r="L83" s="23">
        <f>B85+B90</f>
        <v>24434</v>
      </c>
      <c r="M83" s="16">
        <f>D85+D90</f>
        <v>4377</v>
      </c>
      <c r="N83" s="23">
        <f>F85+F90</f>
        <v>103015</v>
      </c>
      <c r="O83" s="23">
        <f>H85+H90</f>
        <v>55199</v>
      </c>
    </row>
    <row r="84" spans="1:16" ht="25.5">
      <c r="A84" s="19" t="s">
        <v>40</v>
      </c>
      <c r="B84" s="37">
        <v>12287</v>
      </c>
      <c r="C84" s="22">
        <v>2711</v>
      </c>
      <c r="D84" s="37">
        <v>2004</v>
      </c>
      <c r="E84" s="20">
        <v>850</v>
      </c>
      <c r="F84" s="35">
        <v>25651</v>
      </c>
      <c r="G84" s="22">
        <v>2988</v>
      </c>
      <c r="H84" s="35">
        <v>31055</v>
      </c>
      <c r="I84" s="22">
        <v>3713</v>
      </c>
      <c r="K84" s="17" t="s">
        <v>42</v>
      </c>
      <c r="L84" s="16">
        <f>B86+B91</f>
        <v>21130</v>
      </c>
      <c r="M84" s="39">
        <f>D86+D91</f>
        <v>48189</v>
      </c>
      <c r="N84" s="23">
        <f>F86+F91</f>
        <v>316987</v>
      </c>
      <c r="O84" s="23">
        <f>H86+H91</f>
        <v>72067</v>
      </c>
    </row>
    <row r="85" spans="1:16">
      <c r="A85" s="19" t="s">
        <v>41</v>
      </c>
      <c r="B85" s="37">
        <v>11882</v>
      </c>
      <c r="C85" s="22">
        <v>2476</v>
      </c>
      <c r="D85" s="37">
        <v>2049</v>
      </c>
      <c r="E85" s="20">
        <v>655</v>
      </c>
      <c r="F85" s="35">
        <v>53355</v>
      </c>
      <c r="G85" s="22">
        <v>4361</v>
      </c>
      <c r="H85" s="35">
        <v>30498</v>
      </c>
      <c r="I85" s="22">
        <v>3688</v>
      </c>
    </row>
    <row r="86" spans="1:16">
      <c r="A86" s="19" t="s">
        <v>42</v>
      </c>
      <c r="B86" s="37">
        <v>8096</v>
      </c>
      <c r="C86" s="22">
        <v>1842</v>
      </c>
      <c r="D86" s="37">
        <v>25556</v>
      </c>
      <c r="E86" s="22">
        <v>1776</v>
      </c>
      <c r="F86" s="35">
        <v>158079</v>
      </c>
      <c r="G86" s="22">
        <v>4497</v>
      </c>
      <c r="H86" s="35">
        <v>36059</v>
      </c>
      <c r="I86" s="22">
        <v>3577</v>
      </c>
      <c r="K86" s="16"/>
      <c r="L86" s="17" t="s">
        <v>31</v>
      </c>
      <c r="M86" s="17" t="s">
        <v>0</v>
      </c>
      <c r="N86" s="17" t="s">
        <v>3</v>
      </c>
      <c r="O86" s="17" t="s">
        <v>2</v>
      </c>
    </row>
    <row r="87" spans="1:16">
      <c r="A87" s="19" t="s">
        <v>43</v>
      </c>
      <c r="B87" s="37">
        <v>37367</v>
      </c>
      <c r="C87" s="22">
        <v>1775</v>
      </c>
      <c r="D87" s="37">
        <v>31526</v>
      </c>
      <c r="E87" s="22">
        <v>1296</v>
      </c>
      <c r="F87" s="35">
        <v>237421</v>
      </c>
      <c r="G87" s="20">
        <v>216</v>
      </c>
      <c r="H87" s="35">
        <v>125778</v>
      </c>
      <c r="I87" s="20" t="s">
        <v>37</v>
      </c>
      <c r="K87" s="17" t="s">
        <v>38</v>
      </c>
      <c r="L87" s="24">
        <f>L81/L80</f>
        <v>8.6063993831919816E-2</v>
      </c>
      <c r="M87" s="24">
        <f>M81/M80</f>
        <v>8.5330411167754541E-2</v>
      </c>
      <c r="N87" s="24">
        <f>N81/N80</f>
        <v>1.8913394253036928E-2</v>
      </c>
      <c r="O87" s="24">
        <f>O81/O80</f>
        <v>0.26558765811102258</v>
      </c>
    </row>
    <row r="88" spans="1:16">
      <c r="A88" s="19" t="s">
        <v>38</v>
      </c>
      <c r="B88" s="37">
        <v>3251</v>
      </c>
      <c r="C88" s="22">
        <v>1379</v>
      </c>
      <c r="D88" s="37">
        <v>3541</v>
      </c>
      <c r="E88" s="20">
        <v>1107</v>
      </c>
      <c r="F88" s="35">
        <v>5111</v>
      </c>
      <c r="G88" s="22">
        <v>1362</v>
      </c>
      <c r="H88" s="35">
        <v>34400</v>
      </c>
      <c r="I88" s="22">
        <v>3550</v>
      </c>
      <c r="K88" s="17" t="s">
        <v>40</v>
      </c>
      <c r="L88" s="24">
        <f>L82/L80</f>
        <v>0.28660920806256196</v>
      </c>
      <c r="M88" s="24">
        <f>M82/M80</f>
        <v>7.9851350707513466E-2</v>
      </c>
      <c r="N88" s="24">
        <f>N82/N80</f>
        <v>0.10323674244007658</v>
      </c>
      <c r="O88" s="24">
        <f>O82/O80</f>
        <v>0.23985855013892396</v>
      </c>
    </row>
    <row r="89" spans="1:16" ht="25.5">
      <c r="A89" s="19" t="s">
        <v>40</v>
      </c>
      <c r="B89" s="37">
        <v>8530</v>
      </c>
      <c r="C89" s="22">
        <v>2038</v>
      </c>
      <c r="D89" s="37">
        <v>3024</v>
      </c>
      <c r="E89" s="22">
        <v>1031</v>
      </c>
      <c r="F89" s="35">
        <v>23742</v>
      </c>
      <c r="G89" s="22">
        <v>2742</v>
      </c>
      <c r="H89" s="35">
        <v>30669</v>
      </c>
      <c r="I89" s="22">
        <v>4045</v>
      </c>
      <c r="K89" s="17" t="s">
        <v>41</v>
      </c>
      <c r="L89" s="24">
        <f>L83/L80</f>
        <v>0.33640819473510297</v>
      </c>
      <c r="M89" s="24">
        <f>M83/M80</f>
        <v>6.9512601839058552E-2</v>
      </c>
      <c r="N89" s="24">
        <f>N83/N80</f>
        <v>0.21531255486535519</v>
      </c>
      <c r="O89" s="24">
        <f>O83/O80</f>
        <v>0.21450249674548741</v>
      </c>
    </row>
    <row r="90" spans="1:16">
      <c r="A90" s="19" t="s">
        <v>41</v>
      </c>
      <c r="B90" s="37">
        <v>12552</v>
      </c>
      <c r="C90" s="22">
        <v>2162</v>
      </c>
      <c r="D90" s="37">
        <v>2328</v>
      </c>
      <c r="E90" s="22">
        <v>762</v>
      </c>
      <c r="F90" s="35">
        <v>49660</v>
      </c>
      <c r="G90" s="22">
        <v>3738</v>
      </c>
      <c r="H90" s="35">
        <v>24701</v>
      </c>
      <c r="I90" s="22">
        <v>2830</v>
      </c>
      <c r="K90" s="17" t="s">
        <v>42</v>
      </c>
      <c r="L90" s="24">
        <f>L84/L80</f>
        <v>0.29091860337041525</v>
      </c>
      <c r="M90" s="24">
        <f>M84/M80</f>
        <v>0.7653056362856735</v>
      </c>
      <c r="N90" s="24">
        <f>N84/N80</f>
        <v>0.66253730844153125</v>
      </c>
      <c r="O90" s="24">
        <f>O84/O80</f>
        <v>0.28005129500456605</v>
      </c>
    </row>
    <row r="91" spans="1:16">
      <c r="A91" s="19" t="s">
        <v>42</v>
      </c>
      <c r="B91" s="37">
        <v>13034</v>
      </c>
      <c r="C91" s="22">
        <v>2474</v>
      </c>
      <c r="D91" s="37">
        <v>22633</v>
      </c>
      <c r="E91" s="22">
        <v>1856</v>
      </c>
      <c r="F91" s="35">
        <v>158908</v>
      </c>
      <c r="G91" s="22">
        <v>4146</v>
      </c>
      <c r="H91" s="35">
        <v>36008</v>
      </c>
      <c r="I91" s="22">
        <v>3442</v>
      </c>
      <c r="L91" s="6">
        <f>SUM(L87:L90)</f>
        <v>1</v>
      </c>
      <c r="M91" s="6">
        <f>SUM(M87:M90)</f>
        <v>1</v>
      </c>
      <c r="N91" s="6">
        <f>SUM(N87:N90)</f>
        <v>1</v>
      </c>
      <c r="O91" s="6">
        <f>SUM(O87:O90)</f>
        <v>1</v>
      </c>
    </row>
    <row r="93" spans="1:16">
      <c r="K93" s="31"/>
      <c r="L93" s="31" t="s">
        <v>0</v>
      </c>
      <c r="M93" s="31" t="s">
        <v>1</v>
      </c>
      <c r="N93" s="31" t="s">
        <v>2</v>
      </c>
      <c r="O93" s="31" t="s">
        <v>3</v>
      </c>
    </row>
    <row r="94" spans="1:16">
      <c r="A94" t="s">
        <v>45</v>
      </c>
      <c r="K94" s="32" t="s">
        <v>42</v>
      </c>
      <c r="L94" s="33">
        <f>M90</f>
        <v>0.7653056362856735</v>
      </c>
      <c r="M94" s="33">
        <f>L90</f>
        <v>0.29091860337041525</v>
      </c>
      <c r="N94" s="33">
        <f>O90</f>
        <v>0.28005129500456605</v>
      </c>
      <c r="O94" s="33">
        <f>N90</f>
        <v>0.66253730844153125</v>
      </c>
      <c r="P94" s="25"/>
    </row>
    <row r="95" spans="1:16">
      <c r="A95" t="s">
        <v>112</v>
      </c>
    </row>
    <row r="96" spans="1:16">
      <c r="A96" t="s">
        <v>4</v>
      </c>
      <c r="B96" t="s">
        <v>110</v>
      </c>
    </row>
    <row r="97" spans="1:15">
      <c r="A97" t="s">
        <v>1</v>
      </c>
      <c r="B97" t="s">
        <v>114</v>
      </c>
    </row>
    <row r="98" spans="1:15">
      <c r="A98" t="s">
        <v>0</v>
      </c>
      <c r="B98" t="s">
        <v>113</v>
      </c>
    </row>
    <row r="99" spans="1:15">
      <c r="A99" t="s">
        <v>117</v>
      </c>
      <c r="B99" t="s">
        <v>116</v>
      </c>
    </row>
    <row r="100" spans="1:15">
      <c r="A100" t="s">
        <v>2</v>
      </c>
      <c r="B100" t="s">
        <v>115</v>
      </c>
    </row>
    <row r="103" spans="1:15" ht="15.75">
      <c r="A103" s="29">
        <v>2018</v>
      </c>
    </row>
    <row r="104" spans="1:15" ht="26.45" customHeight="1">
      <c r="A104" s="15" t="s">
        <v>26</v>
      </c>
      <c r="B104" s="48" t="s">
        <v>27</v>
      </c>
      <c r="C104" s="49"/>
      <c r="D104" s="48" t="s">
        <v>28</v>
      </c>
      <c r="E104" s="49"/>
      <c r="F104" s="50" t="s">
        <v>29</v>
      </c>
      <c r="G104" s="51"/>
      <c r="H104" s="48" t="s">
        <v>30</v>
      </c>
      <c r="I104" s="49"/>
      <c r="K104" s="16"/>
      <c r="L104" s="17" t="s">
        <v>31</v>
      </c>
      <c r="M104" s="17" t="s">
        <v>0</v>
      </c>
      <c r="N104" s="17" t="s">
        <v>3</v>
      </c>
      <c r="O104" s="17" t="s">
        <v>32</v>
      </c>
    </row>
    <row r="105" spans="1:15" ht="25.5">
      <c r="A105" s="18"/>
      <c r="B105" s="19" t="s">
        <v>33</v>
      </c>
      <c r="C105" s="19" t="s">
        <v>34</v>
      </c>
      <c r="D105" s="19" t="s">
        <v>33</v>
      </c>
      <c r="E105" s="19" t="s">
        <v>34</v>
      </c>
      <c r="F105" s="20" t="s">
        <v>33</v>
      </c>
      <c r="G105" s="20" t="s">
        <v>34</v>
      </c>
      <c r="H105" s="19" t="s">
        <v>33</v>
      </c>
      <c r="I105" s="19" t="s">
        <v>34</v>
      </c>
      <c r="K105" s="17" t="s">
        <v>35</v>
      </c>
      <c r="L105" s="16">
        <f>B106</f>
        <v>68337</v>
      </c>
      <c r="M105" s="16">
        <f>D106</f>
        <v>61708</v>
      </c>
      <c r="N105" s="23">
        <f>F106</f>
        <v>467430</v>
      </c>
      <c r="O105" s="23">
        <f>H106</f>
        <v>250066</v>
      </c>
    </row>
    <row r="106" spans="1:15">
      <c r="A106" s="19" t="s">
        <v>36</v>
      </c>
      <c r="B106" s="35">
        <v>68337</v>
      </c>
      <c r="C106" s="22">
        <v>1650</v>
      </c>
      <c r="D106" s="35">
        <v>61708</v>
      </c>
      <c r="E106" s="22">
        <v>1789</v>
      </c>
      <c r="F106" s="35">
        <v>467430</v>
      </c>
      <c r="G106" s="20">
        <v>528</v>
      </c>
      <c r="H106" s="35">
        <v>250066</v>
      </c>
      <c r="I106" s="20" t="s">
        <v>37</v>
      </c>
      <c r="K106" s="17" t="s">
        <v>38</v>
      </c>
      <c r="L106" s="23">
        <f>B108+B113</f>
        <v>6878</v>
      </c>
      <c r="M106" s="16">
        <f>D108+D113</f>
        <v>4394</v>
      </c>
      <c r="N106" s="23">
        <f>F108+F113</f>
        <v>9942</v>
      </c>
      <c r="O106" s="23">
        <f>H108+H113</f>
        <v>70580</v>
      </c>
    </row>
    <row r="107" spans="1:15">
      <c r="A107" s="19" t="s">
        <v>39</v>
      </c>
      <c r="B107" s="35">
        <v>33304</v>
      </c>
      <c r="C107" s="22">
        <v>1413</v>
      </c>
      <c r="D107" s="35">
        <v>30683</v>
      </c>
      <c r="E107" s="22">
        <v>977</v>
      </c>
      <c r="F107" s="35">
        <v>235602</v>
      </c>
      <c r="G107" s="20">
        <v>300</v>
      </c>
      <c r="H107" s="35">
        <v>128088</v>
      </c>
      <c r="I107" s="20" t="s">
        <v>37</v>
      </c>
      <c r="K107" s="17" t="s">
        <v>40</v>
      </c>
      <c r="L107" s="16">
        <f>B109+B114</f>
        <v>18113</v>
      </c>
      <c r="M107" s="16">
        <f>D109+D114</f>
        <v>2921</v>
      </c>
      <c r="N107" s="23">
        <f>F109+F114</f>
        <v>46892</v>
      </c>
      <c r="O107" s="23">
        <f>H109+H114</f>
        <v>69568</v>
      </c>
    </row>
    <row r="108" spans="1:15">
      <c r="A108" s="19" t="s">
        <v>38</v>
      </c>
      <c r="B108" s="35">
        <v>3869</v>
      </c>
      <c r="C108" s="20">
        <v>1441</v>
      </c>
      <c r="D108" s="35">
        <v>1418</v>
      </c>
      <c r="E108" s="20">
        <v>839</v>
      </c>
      <c r="F108" s="35">
        <v>3823</v>
      </c>
      <c r="G108" s="22">
        <v>1148</v>
      </c>
      <c r="H108" s="35">
        <v>38209</v>
      </c>
      <c r="I108" s="22">
        <v>3617</v>
      </c>
      <c r="K108" s="17" t="s">
        <v>41</v>
      </c>
      <c r="L108" s="23">
        <f>B110+B115</f>
        <v>18372</v>
      </c>
      <c r="M108" s="16">
        <f>D110+D115</f>
        <v>6917</v>
      </c>
      <c r="N108" s="23">
        <f>F110+F115</f>
        <v>106041</v>
      </c>
      <c r="O108" s="23">
        <f>H110+H115</f>
        <v>47188</v>
      </c>
    </row>
    <row r="109" spans="1:15" ht="25.5">
      <c r="A109" s="19" t="s">
        <v>40</v>
      </c>
      <c r="B109" s="35">
        <v>7791</v>
      </c>
      <c r="C109" s="22">
        <v>1291</v>
      </c>
      <c r="D109" s="35">
        <v>1592</v>
      </c>
      <c r="E109" s="20">
        <v>687</v>
      </c>
      <c r="F109" s="35">
        <v>24088</v>
      </c>
      <c r="G109" s="22">
        <v>3488</v>
      </c>
      <c r="H109" s="35">
        <v>36925</v>
      </c>
      <c r="I109" s="22">
        <v>3422</v>
      </c>
      <c r="K109" s="17" t="s">
        <v>42</v>
      </c>
      <c r="L109" s="16">
        <f>B111+B116</f>
        <v>24974</v>
      </c>
      <c r="M109" s="16">
        <f>D111+D116</f>
        <v>47476</v>
      </c>
      <c r="N109" s="23">
        <f>F111+F116</f>
        <v>304555</v>
      </c>
      <c r="O109" s="23">
        <f>H111+H116</f>
        <v>62730</v>
      </c>
    </row>
    <row r="110" spans="1:15">
      <c r="A110" s="19" t="s">
        <v>41</v>
      </c>
      <c r="B110" s="35">
        <v>10017</v>
      </c>
      <c r="C110" s="22">
        <v>1986</v>
      </c>
      <c r="D110" s="35">
        <v>3502</v>
      </c>
      <c r="E110" s="20">
        <v>985</v>
      </c>
      <c r="F110" s="35">
        <v>54400</v>
      </c>
      <c r="G110" s="22">
        <v>3814</v>
      </c>
      <c r="H110" s="35">
        <v>21746</v>
      </c>
      <c r="I110" s="22">
        <v>2242</v>
      </c>
    </row>
    <row r="111" spans="1:15">
      <c r="A111" s="19" t="s">
        <v>42</v>
      </c>
      <c r="B111" s="35">
        <v>11627</v>
      </c>
      <c r="C111" s="22">
        <v>1807</v>
      </c>
      <c r="D111" s="35">
        <v>24171</v>
      </c>
      <c r="E111" s="22">
        <v>1655</v>
      </c>
      <c r="F111" s="35">
        <v>153291</v>
      </c>
      <c r="G111" s="22">
        <v>5057</v>
      </c>
      <c r="H111" s="35">
        <v>31208</v>
      </c>
      <c r="I111" s="22">
        <v>2741</v>
      </c>
      <c r="K111" s="16"/>
      <c r="L111" s="17" t="s">
        <v>31</v>
      </c>
      <c r="M111" s="17" t="s">
        <v>0</v>
      </c>
      <c r="N111" s="17" t="s">
        <v>3</v>
      </c>
      <c r="O111" s="17" t="s">
        <v>2</v>
      </c>
    </row>
    <row r="112" spans="1:15">
      <c r="A112" s="19" t="s">
        <v>43</v>
      </c>
      <c r="B112" s="35">
        <v>35033</v>
      </c>
      <c r="C112" s="22">
        <v>1044</v>
      </c>
      <c r="D112" s="35">
        <v>31025</v>
      </c>
      <c r="E112" s="22">
        <v>1219</v>
      </c>
      <c r="F112" s="35">
        <v>231828</v>
      </c>
      <c r="G112" s="20">
        <v>371</v>
      </c>
      <c r="H112" s="35">
        <v>121978</v>
      </c>
      <c r="I112" s="20" t="s">
        <v>37</v>
      </c>
      <c r="K112" s="17" t="s">
        <v>38</v>
      </c>
      <c r="L112" s="24">
        <f>L106/L105</f>
        <v>0.10064825789835667</v>
      </c>
      <c r="M112" s="24">
        <f>M106/M105</f>
        <v>7.1206326570298822E-2</v>
      </c>
      <c r="N112" s="24">
        <f>N106/N105</f>
        <v>2.1269494897631729E-2</v>
      </c>
      <c r="O112" s="24">
        <f>O106/O105</f>
        <v>0.28224548719138148</v>
      </c>
    </row>
    <row r="113" spans="1:16">
      <c r="A113" s="19" t="s">
        <v>38</v>
      </c>
      <c r="B113" s="35">
        <v>3009</v>
      </c>
      <c r="C113" s="22">
        <v>1160</v>
      </c>
      <c r="D113" s="35">
        <v>2976</v>
      </c>
      <c r="E113" s="20">
        <v>1153</v>
      </c>
      <c r="F113" s="35">
        <v>6119</v>
      </c>
      <c r="G113" s="22">
        <v>1678</v>
      </c>
      <c r="H113" s="35">
        <v>32371</v>
      </c>
      <c r="I113" s="22">
        <v>2948</v>
      </c>
      <c r="K113" s="17" t="s">
        <v>40</v>
      </c>
      <c r="L113" s="24">
        <f>L107/L105</f>
        <v>0.2650540702694002</v>
      </c>
      <c r="M113" s="24">
        <f>M107/M105</f>
        <v>4.7335839761457187E-2</v>
      </c>
      <c r="N113" s="24">
        <f>N107/N105</f>
        <v>0.10031876430695505</v>
      </c>
      <c r="O113" s="24">
        <f>O107/O105</f>
        <v>0.27819855558132656</v>
      </c>
    </row>
    <row r="114" spans="1:16" ht="25.5">
      <c r="A114" s="19" t="s">
        <v>40</v>
      </c>
      <c r="B114" s="35">
        <v>10322</v>
      </c>
      <c r="C114" s="22">
        <v>2169</v>
      </c>
      <c r="D114" s="35">
        <v>1329</v>
      </c>
      <c r="E114" s="22">
        <v>586</v>
      </c>
      <c r="F114" s="35">
        <v>22804</v>
      </c>
      <c r="G114" s="22">
        <v>2549</v>
      </c>
      <c r="H114" s="35">
        <v>32643</v>
      </c>
      <c r="I114" s="22">
        <v>3436</v>
      </c>
      <c r="K114" s="17" t="s">
        <v>41</v>
      </c>
      <c r="L114" s="24">
        <f>L108/L105</f>
        <v>0.26884411080381054</v>
      </c>
      <c r="M114" s="24">
        <f>M108/M105</f>
        <v>0.11209243534063655</v>
      </c>
      <c r="N114" s="24">
        <f>N108/N105</f>
        <v>0.22685963673705153</v>
      </c>
      <c r="O114" s="24">
        <f>O108/O105</f>
        <v>0.18870218262378732</v>
      </c>
    </row>
    <row r="115" spans="1:16">
      <c r="A115" s="19" t="s">
        <v>41</v>
      </c>
      <c r="B115" s="35">
        <v>8355</v>
      </c>
      <c r="C115" s="22">
        <v>1857</v>
      </c>
      <c r="D115" s="35">
        <v>3415</v>
      </c>
      <c r="E115" s="22">
        <v>1062</v>
      </c>
      <c r="F115" s="35">
        <v>51641</v>
      </c>
      <c r="G115" s="22">
        <v>4001</v>
      </c>
      <c r="H115" s="35">
        <v>25442</v>
      </c>
      <c r="I115" s="22">
        <v>2655</v>
      </c>
      <c r="K115" s="17" t="s">
        <v>42</v>
      </c>
      <c r="L115" s="24">
        <f>L109/L105</f>
        <v>0.36545356102843263</v>
      </c>
      <c r="M115" s="24">
        <f>M109/M105</f>
        <v>0.76936539832760742</v>
      </c>
      <c r="N115" s="24">
        <f>N109/N105</f>
        <v>0.65155210405836173</v>
      </c>
      <c r="O115" s="24">
        <f>O109/O105</f>
        <v>0.25085377460350466</v>
      </c>
    </row>
    <row r="116" spans="1:16">
      <c r="A116" s="19" t="s">
        <v>42</v>
      </c>
      <c r="B116" s="35">
        <v>13347</v>
      </c>
      <c r="C116" s="22">
        <v>2153</v>
      </c>
      <c r="D116" s="35">
        <v>23305</v>
      </c>
      <c r="E116" s="22">
        <v>1969</v>
      </c>
      <c r="F116" s="35">
        <v>151264</v>
      </c>
      <c r="G116" s="22">
        <v>4508</v>
      </c>
      <c r="H116" s="35">
        <v>31522</v>
      </c>
      <c r="I116" s="22">
        <v>2540</v>
      </c>
      <c r="L116" s="6">
        <f>SUM(L112:L115)</f>
        <v>1</v>
      </c>
      <c r="M116" s="6">
        <f>SUM(M112:M115)</f>
        <v>1</v>
      </c>
      <c r="N116" s="6">
        <f>SUM(N112:N115)</f>
        <v>1</v>
      </c>
      <c r="O116" s="6">
        <f>SUM(O112:O115)</f>
        <v>1</v>
      </c>
    </row>
    <row r="118" spans="1:16">
      <c r="K118" s="31"/>
      <c r="L118" s="31" t="s">
        <v>0</v>
      </c>
      <c r="M118" s="31" t="s">
        <v>1</v>
      </c>
      <c r="N118" s="31" t="s">
        <v>44</v>
      </c>
      <c r="O118" s="31" t="s">
        <v>3</v>
      </c>
    </row>
    <row r="119" spans="1:16">
      <c r="A119" t="s">
        <v>45</v>
      </c>
      <c r="K119" s="32" t="s">
        <v>42</v>
      </c>
      <c r="L119" s="33">
        <f>M115</f>
        <v>0.76936539832760742</v>
      </c>
      <c r="M119" s="33">
        <f>L115</f>
        <v>0.36545356102843263</v>
      </c>
      <c r="N119" s="33">
        <f>O115</f>
        <v>0.25085377460350466</v>
      </c>
      <c r="O119" s="33">
        <f>N115</f>
        <v>0.65155210405836173</v>
      </c>
      <c r="P119" s="25"/>
    </row>
    <row r="120" spans="1:16">
      <c r="A120" t="s">
        <v>111</v>
      </c>
    </row>
    <row r="121" spans="1:16">
      <c r="A121" t="s">
        <v>110</v>
      </c>
    </row>
    <row r="123" spans="1:16" ht="15.75">
      <c r="A123" s="29">
        <v>2017</v>
      </c>
    </row>
    <row r="124" spans="1:16" ht="26.45" customHeight="1">
      <c r="A124" s="15" t="s">
        <v>26</v>
      </c>
      <c r="B124" s="48" t="s">
        <v>27</v>
      </c>
      <c r="C124" s="49"/>
      <c r="D124" s="48" t="s">
        <v>28</v>
      </c>
      <c r="E124" s="49"/>
      <c r="F124" s="50" t="s">
        <v>29</v>
      </c>
      <c r="G124" s="51"/>
      <c r="H124" s="48" t="s">
        <v>30</v>
      </c>
      <c r="I124" s="49"/>
      <c r="K124" s="16"/>
      <c r="L124" s="17" t="s">
        <v>31</v>
      </c>
      <c r="M124" s="17" t="s">
        <v>0</v>
      </c>
      <c r="N124" s="17" t="s">
        <v>3</v>
      </c>
      <c r="O124" s="17" t="s">
        <v>32</v>
      </c>
    </row>
    <row r="125" spans="1:16" ht="25.5">
      <c r="A125" s="18"/>
      <c r="B125" s="19" t="s">
        <v>33</v>
      </c>
      <c r="C125" s="19" t="s">
        <v>34</v>
      </c>
      <c r="D125" s="19" t="s">
        <v>33</v>
      </c>
      <c r="E125" s="19" t="s">
        <v>34</v>
      </c>
      <c r="F125" s="20" t="s">
        <v>33</v>
      </c>
      <c r="G125" s="20" t="s">
        <v>34</v>
      </c>
      <c r="H125" s="19" t="s">
        <v>33</v>
      </c>
      <c r="I125" s="19" t="s">
        <v>34</v>
      </c>
      <c r="K125" s="17" t="s">
        <v>35</v>
      </c>
      <c r="L125" s="16" t="str">
        <f>B126</f>
        <v>67,670</v>
      </c>
      <c r="M125" s="16" t="str">
        <f>D126</f>
        <v>57,235</v>
      </c>
      <c r="N125" s="23" t="str">
        <f>F126</f>
        <v>459,372</v>
      </c>
      <c r="O125" s="23" t="str">
        <f>H126</f>
        <v>243,060</v>
      </c>
    </row>
    <row r="126" spans="1:16">
      <c r="A126" s="19" t="s">
        <v>36</v>
      </c>
      <c r="B126" s="35" t="s">
        <v>61</v>
      </c>
      <c r="C126" s="22">
        <v>2406</v>
      </c>
      <c r="D126" s="35" t="s">
        <v>72</v>
      </c>
      <c r="E126" s="22">
        <v>1582</v>
      </c>
      <c r="F126" s="35" t="s">
        <v>94</v>
      </c>
      <c r="G126" s="20">
        <v>752</v>
      </c>
      <c r="H126" s="35" t="s">
        <v>83</v>
      </c>
      <c r="I126" s="20" t="s">
        <v>37</v>
      </c>
      <c r="K126" s="17" t="s">
        <v>38</v>
      </c>
      <c r="L126" s="23">
        <f>B128+B133</f>
        <v>6617</v>
      </c>
      <c r="M126" s="16">
        <f>D128+D133</f>
        <v>3602</v>
      </c>
      <c r="N126" s="23">
        <f>F128+F133</f>
        <v>12580</v>
      </c>
      <c r="O126" s="23">
        <f>H128+H133</f>
        <v>58105</v>
      </c>
    </row>
    <row r="127" spans="1:16">
      <c r="A127" s="19" t="s">
        <v>39</v>
      </c>
      <c r="B127" s="35" t="s">
        <v>62</v>
      </c>
      <c r="C127" s="22">
        <v>1426</v>
      </c>
      <c r="D127" s="35" t="s">
        <v>73</v>
      </c>
      <c r="E127" s="22">
        <v>1022</v>
      </c>
      <c r="F127" s="35" t="s">
        <v>95</v>
      </c>
      <c r="G127" s="20">
        <v>504</v>
      </c>
      <c r="H127" s="35" t="s">
        <v>84</v>
      </c>
      <c r="I127" s="20" t="s">
        <v>37</v>
      </c>
      <c r="K127" s="17" t="s">
        <v>40</v>
      </c>
      <c r="L127" s="16">
        <f>B129+B134</f>
        <v>23646</v>
      </c>
      <c r="M127" s="16">
        <f>D129+D134</f>
        <v>4732</v>
      </c>
      <c r="N127" s="23">
        <f>F129+F134</f>
        <v>50624</v>
      </c>
      <c r="O127" s="23">
        <f>H129+H134</f>
        <v>72772</v>
      </c>
    </row>
    <row r="128" spans="1:16">
      <c r="A128" s="19" t="s">
        <v>38</v>
      </c>
      <c r="B128" s="35" t="s">
        <v>63</v>
      </c>
      <c r="C128" s="20">
        <v>929</v>
      </c>
      <c r="D128" s="35" t="s">
        <v>74</v>
      </c>
      <c r="E128" s="20">
        <v>538</v>
      </c>
      <c r="F128" s="35" t="s">
        <v>96</v>
      </c>
      <c r="G128" s="22">
        <v>1833</v>
      </c>
      <c r="H128" s="35" t="s">
        <v>85</v>
      </c>
      <c r="I128" s="22">
        <v>3485</v>
      </c>
      <c r="K128" s="17" t="s">
        <v>41</v>
      </c>
      <c r="L128" s="23">
        <f>B130+B135</f>
        <v>18649</v>
      </c>
      <c r="M128" s="16">
        <f>D130+D135</f>
        <v>7276</v>
      </c>
      <c r="N128" s="23">
        <f>F130+F135</f>
        <v>109036</v>
      </c>
      <c r="O128" s="23">
        <f>H130+H135</f>
        <v>50903</v>
      </c>
    </row>
    <row r="129" spans="1:16" ht="25.5">
      <c r="A129" s="19" t="s">
        <v>40</v>
      </c>
      <c r="B129" s="35" t="s">
        <v>64</v>
      </c>
      <c r="C129" s="22">
        <v>2174</v>
      </c>
      <c r="D129" s="35" t="s">
        <v>75</v>
      </c>
      <c r="E129" s="20">
        <v>513</v>
      </c>
      <c r="F129" s="35" t="s">
        <v>97</v>
      </c>
      <c r="G129" s="22">
        <v>3157</v>
      </c>
      <c r="H129" s="35" t="s">
        <v>86</v>
      </c>
      <c r="I129" s="22">
        <v>4061</v>
      </c>
      <c r="K129" s="17" t="s">
        <v>42</v>
      </c>
      <c r="L129" s="16">
        <f>B131+B136</f>
        <v>18758</v>
      </c>
      <c r="M129" s="16">
        <f>D131+D136</f>
        <v>41625</v>
      </c>
      <c r="N129" s="23">
        <f>F131+F136</f>
        <v>287132</v>
      </c>
      <c r="O129" s="23">
        <f>H131+H136</f>
        <v>61280</v>
      </c>
    </row>
    <row r="130" spans="1:16">
      <c r="A130" s="19" t="s">
        <v>41</v>
      </c>
      <c r="B130" s="35" t="s">
        <v>65</v>
      </c>
      <c r="C130" s="22">
        <v>1859</v>
      </c>
      <c r="D130" s="35" t="s">
        <v>76</v>
      </c>
      <c r="E130" s="20">
        <v>975</v>
      </c>
      <c r="F130" s="35" t="s">
        <v>98</v>
      </c>
      <c r="G130" s="22">
        <v>4029</v>
      </c>
      <c r="H130" s="35" t="s">
        <v>87</v>
      </c>
      <c r="I130" s="22">
        <v>3037</v>
      </c>
    </row>
    <row r="131" spans="1:16">
      <c r="A131" s="19" t="s">
        <v>42</v>
      </c>
      <c r="B131" s="35" t="s">
        <v>66</v>
      </c>
      <c r="C131" s="22">
        <v>2062</v>
      </c>
      <c r="D131" s="35" t="s">
        <v>77</v>
      </c>
      <c r="E131" s="22">
        <v>1634</v>
      </c>
      <c r="F131" s="35" t="s">
        <v>99</v>
      </c>
      <c r="G131" s="22">
        <v>4878</v>
      </c>
      <c r="H131" s="35" t="s">
        <v>88</v>
      </c>
      <c r="I131" s="22">
        <v>2986</v>
      </c>
      <c r="K131" s="16"/>
      <c r="L131" s="17" t="s">
        <v>31</v>
      </c>
      <c r="M131" s="17" t="s">
        <v>0</v>
      </c>
      <c r="N131" s="17" t="s">
        <v>3</v>
      </c>
      <c r="O131" s="17" t="s">
        <v>2</v>
      </c>
    </row>
    <row r="132" spans="1:16">
      <c r="A132" s="19" t="s">
        <v>43</v>
      </c>
      <c r="B132" s="35" t="s">
        <v>67</v>
      </c>
      <c r="C132" s="22">
        <v>1550</v>
      </c>
      <c r="D132" s="35" t="s">
        <v>78</v>
      </c>
      <c r="E132" s="22">
        <v>1151</v>
      </c>
      <c r="F132" s="35" t="s">
        <v>100</v>
      </c>
      <c r="G132" s="20">
        <v>343</v>
      </c>
      <c r="H132" s="35" t="s">
        <v>89</v>
      </c>
      <c r="I132" s="20" t="s">
        <v>37</v>
      </c>
      <c r="K132" s="17" t="s">
        <v>38</v>
      </c>
      <c r="L132" s="24">
        <f>L126/L125</f>
        <v>9.7783360425594795E-2</v>
      </c>
      <c r="M132" s="24">
        <f>M126/M125</f>
        <v>6.2933519699484575E-2</v>
      </c>
      <c r="N132" s="24">
        <f>N126/N125</f>
        <v>2.7385212855811848E-2</v>
      </c>
      <c r="O132" s="24">
        <f>O126/O125</f>
        <v>0.2390562001151979</v>
      </c>
    </row>
    <row r="133" spans="1:16">
      <c r="A133" s="19" t="s">
        <v>38</v>
      </c>
      <c r="B133" s="35" t="s">
        <v>68</v>
      </c>
      <c r="C133" s="22">
        <v>1006</v>
      </c>
      <c r="D133" s="35" t="s">
        <v>79</v>
      </c>
      <c r="E133" s="20">
        <v>780</v>
      </c>
      <c r="F133" s="35" t="s">
        <v>101</v>
      </c>
      <c r="G133" s="22">
        <v>1236</v>
      </c>
      <c r="H133" s="35" t="s">
        <v>90</v>
      </c>
      <c r="I133" s="22">
        <v>3618</v>
      </c>
      <c r="K133" s="17" t="s">
        <v>40</v>
      </c>
      <c r="L133" s="24">
        <f>L127/L125</f>
        <v>0.349431062509236</v>
      </c>
      <c r="M133" s="24">
        <f>M127/M125</f>
        <v>8.2676683847296234E-2</v>
      </c>
      <c r="N133" s="24">
        <f>N127/N125</f>
        <v>0.11020262445251343</v>
      </c>
      <c r="O133" s="24">
        <f>O127/O125</f>
        <v>0.29939932526948076</v>
      </c>
    </row>
    <row r="134" spans="1:16" ht="25.5">
      <c r="A134" s="19" t="s">
        <v>40</v>
      </c>
      <c r="B134" s="35" t="s">
        <v>69</v>
      </c>
      <c r="C134" s="22">
        <v>1902</v>
      </c>
      <c r="D134" s="35" t="s">
        <v>80</v>
      </c>
      <c r="E134" s="22">
        <v>1175</v>
      </c>
      <c r="F134" s="35" t="s">
        <v>102</v>
      </c>
      <c r="G134" s="22">
        <v>3334</v>
      </c>
      <c r="H134" s="35" t="s">
        <v>91</v>
      </c>
      <c r="I134" s="22">
        <v>4351</v>
      </c>
      <c r="K134" s="17" t="s">
        <v>41</v>
      </c>
      <c r="L134" s="24">
        <f>L128/L125</f>
        <v>0.27558740948721738</v>
      </c>
      <c r="M134" s="24">
        <f>M128/M125</f>
        <v>0.12712501091989167</v>
      </c>
      <c r="N134" s="24">
        <f>N128/N125</f>
        <v>0.2373588290100398</v>
      </c>
      <c r="O134" s="24">
        <f>O128/O125</f>
        <v>0.20942565621657205</v>
      </c>
    </row>
    <row r="135" spans="1:16">
      <c r="A135" s="19" t="s">
        <v>41</v>
      </c>
      <c r="B135" s="35" t="s">
        <v>70</v>
      </c>
      <c r="C135" s="22">
        <v>1656</v>
      </c>
      <c r="D135" s="35" t="s">
        <v>81</v>
      </c>
      <c r="E135" s="22">
        <v>1238</v>
      </c>
      <c r="F135" s="35" t="s">
        <v>103</v>
      </c>
      <c r="G135" s="22">
        <v>3601</v>
      </c>
      <c r="H135" s="35" t="s">
        <v>92</v>
      </c>
      <c r="I135" s="22">
        <v>3089</v>
      </c>
      <c r="K135" s="17" t="s">
        <v>42</v>
      </c>
      <c r="L135" s="24">
        <f>L129/L125</f>
        <v>0.27719816757795185</v>
      </c>
      <c r="M135" s="24">
        <f>M129/M125</f>
        <v>0.72726478553332752</v>
      </c>
      <c r="N135" s="24">
        <f>N129/N125</f>
        <v>0.62505333368163496</v>
      </c>
      <c r="O135" s="24">
        <f>O129/O125</f>
        <v>0.25211881839874928</v>
      </c>
    </row>
    <row r="136" spans="1:16">
      <c r="A136" s="19" t="s">
        <v>42</v>
      </c>
      <c r="B136" s="35" t="s">
        <v>71</v>
      </c>
      <c r="C136" s="22">
        <v>1956</v>
      </c>
      <c r="D136" s="35" t="s">
        <v>82</v>
      </c>
      <c r="E136" s="22">
        <v>1597</v>
      </c>
      <c r="F136" s="35" t="s">
        <v>104</v>
      </c>
      <c r="G136" s="22">
        <v>4192</v>
      </c>
      <c r="H136" s="35" t="s">
        <v>93</v>
      </c>
      <c r="I136" s="22">
        <v>3374</v>
      </c>
      <c r="L136" s="6">
        <f>SUM(L132:L135)</f>
        <v>1</v>
      </c>
      <c r="M136" s="6">
        <f>SUM(M132:M135)</f>
        <v>1</v>
      </c>
      <c r="N136" s="6">
        <f>SUM(N132:N135)</f>
        <v>1</v>
      </c>
      <c r="O136" s="6">
        <f>SUM(O132:O135)</f>
        <v>1</v>
      </c>
    </row>
    <row r="138" spans="1:16">
      <c r="K138" s="31"/>
      <c r="L138" s="31" t="s">
        <v>0</v>
      </c>
      <c r="M138" s="31" t="s">
        <v>1</v>
      </c>
      <c r="N138" s="31" t="s">
        <v>44</v>
      </c>
      <c r="O138" s="31" t="s">
        <v>3</v>
      </c>
    </row>
    <row r="139" spans="1:16">
      <c r="A139" t="s">
        <v>45</v>
      </c>
      <c r="K139" s="32" t="s">
        <v>42</v>
      </c>
      <c r="L139" s="33">
        <f>M135</f>
        <v>0.72726478553332752</v>
      </c>
      <c r="M139" s="33">
        <f>L135</f>
        <v>0.27719816757795185</v>
      </c>
      <c r="N139" s="33">
        <f>O135</f>
        <v>0.25211881839874928</v>
      </c>
      <c r="O139" s="33">
        <f>N135</f>
        <v>0.62505333368163496</v>
      </c>
      <c r="P139" s="25"/>
    </row>
    <row r="140" spans="1:16">
      <c r="A140" t="s">
        <v>105</v>
      </c>
    </row>
    <row r="142" spans="1:16">
      <c r="A142" s="16" t="s">
        <v>47</v>
      </c>
      <c r="B142" s="16" t="s">
        <v>48</v>
      </c>
      <c r="C142" s="16" t="s">
        <v>49</v>
      </c>
      <c r="D142" s="16" t="s">
        <v>50</v>
      </c>
      <c r="E142" s="16" t="s">
        <v>51</v>
      </c>
      <c r="F142" s="16" t="s">
        <v>52</v>
      </c>
      <c r="G142" s="16" t="s">
        <v>53</v>
      </c>
      <c r="H142" s="16" t="s">
        <v>20</v>
      </c>
      <c r="I142" s="16" t="s">
        <v>54</v>
      </c>
      <c r="J142" s="16" t="s">
        <v>55</v>
      </c>
    </row>
    <row r="143" spans="1:16">
      <c r="A143" s="16" t="s">
        <v>1</v>
      </c>
      <c r="B143" s="16"/>
      <c r="C143" s="16"/>
      <c r="D143" s="16"/>
      <c r="E143" s="16"/>
      <c r="F143" s="16"/>
      <c r="G143" s="16"/>
      <c r="H143" s="16"/>
      <c r="I143" s="16"/>
      <c r="J143" s="16"/>
    </row>
    <row r="144" spans="1:16">
      <c r="A144" s="17" t="s">
        <v>38</v>
      </c>
      <c r="B144" s="26">
        <f>SUM(B128,B133)</f>
        <v>0</v>
      </c>
      <c r="C144" s="23" t="str">
        <f>B126</f>
        <v>67,670</v>
      </c>
      <c r="D144" s="24">
        <f>B144/C144</f>
        <v>0</v>
      </c>
      <c r="E144" s="16">
        <f>SQRT(SUMSQ(C128,C133))</f>
        <v>1369.3345098988777</v>
      </c>
      <c r="F144" s="23">
        <f>C126</f>
        <v>2406</v>
      </c>
      <c r="G144" s="27">
        <f>(SQRT(E144^2-(D144^2*F144^2)))/C144</f>
        <v>2.023547376827069E-2</v>
      </c>
      <c r="H144" s="28">
        <f>D144-G144</f>
        <v>-2.023547376827069E-2</v>
      </c>
      <c r="I144" s="28">
        <f>D144+G144</f>
        <v>2.023547376827069E-2</v>
      </c>
      <c r="J144" s="27" t="e">
        <f>(G144/1.645)/D144</f>
        <v>#DIV/0!</v>
      </c>
    </row>
    <row r="145" spans="1:10" ht="25.5">
      <c r="A145" s="17" t="s">
        <v>40</v>
      </c>
      <c r="B145" s="23">
        <f>SUM(B129,B134)</f>
        <v>0</v>
      </c>
      <c r="C145" s="23" t="str">
        <f>B126</f>
        <v>67,670</v>
      </c>
      <c r="D145" s="24">
        <f>B145/C145</f>
        <v>0</v>
      </c>
      <c r="E145" s="16">
        <f>SQRT(SUMSQ(C129,C134))</f>
        <v>2888.5775045859509</v>
      </c>
      <c r="F145" s="23">
        <f>C126</f>
        <v>2406</v>
      </c>
      <c r="G145" s="27">
        <f>(SQRT(E145^2-(D145^2*F145^2)))/C145</f>
        <v>4.2686234736012282E-2</v>
      </c>
      <c r="H145" s="28">
        <f>D145-G145</f>
        <v>-4.2686234736012282E-2</v>
      </c>
      <c r="I145" s="28">
        <f>D145+G145</f>
        <v>4.2686234736012282E-2</v>
      </c>
      <c r="J145" s="27" t="e">
        <f>(G145/1.645)/D145</f>
        <v>#DIV/0!</v>
      </c>
    </row>
    <row r="146" spans="1:10">
      <c r="A146" s="17" t="s">
        <v>41</v>
      </c>
      <c r="B146" s="23">
        <f>SUM(B130,B135)</f>
        <v>0</v>
      </c>
      <c r="C146" s="23" t="str">
        <f>B126</f>
        <v>67,670</v>
      </c>
      <c r="D146" s="24">
        <f>B146/C146</f>
        <v>0</v>
      </c>
      <c r="E146" s="16">
        <f>SQRT(SUMSQ(C130,C135))</f>
        <v>2489.6218588372012</v>
      </c>
      <c r="F146" s="23">
        <f>C126</f>
        <v>2406</v>
      </c>
      <c r="G146" s="27">
        <f>(SQRT(E146^2-(D146^2*F146^2)))/C146</f>
        <v>3.6790628917351874E-2</v>
      </c>
      <c r="H146" s="28">
        <f>D146-G146</f>
        <v>-3.6790628917351874E-2</v>
      </c>
      <c r="I146" s="28">
        <f>D146+G146</f>
        <v>3.6790628917351874E-2</v>
      </c>
      <c r="J146" s="27" t="e">
        <f>(G146/1.645)/D146</f>
        <v>#DIV/0!</v>
      </c>
    </row>
    <row r="147" spans="1:10">
      <c r="A147" s="17" t="s">
        <v>42</v>
      </c>
      <c r="B147" s="23">
        <f>SUM(B131,B136)</f>
        <v>0</v>
      </c>
      <c r="C147" s="23" t="str">
        <f>B126</f>
        <v>67,670</v>
      </c>
      <c r="D147" s="24">
        <f>B147/C147</f>
        <v>0</v>
      </c>
      <c r="E147" s="16">
        <f>SQRT(SUMSQ(C131,C136))</f>
        <v>2842.143557246889</v>
      </c>
      <c r="F147" s="23">
        <f>C126</f>
        <v>2406</v>
      </c>
      <c r="G147" s="27">
        <f>(SQRT(E147^2-(D147^2*F147^2)))/C147</f>
        <v>4.2000052567561535E-2</v>
      </c>
      <c r="H147" s="28">
        <f>D147-G147</f>
        <v>-4.2000052567561535E-2</v>
      </c>
      <c r="I147" s="28">
        <f>D147+G147</f>
        <v>4.2000052567561535E-2</v>
      </c>
      <c r="J147" s="27" t="e">
        <f>(G147/1.645)/D147</f>
        <v>#DIV/0!</v>
      </c>
    </row>
    <row r="149" spans="1:10">
      <c r="A149" s="16" t="s">
        <v>47</v>
      </c>
      <c r="B149" s="16" t="s">
        <v>48</v>
      </c>
      <c r="C149" s="16" t="s">
        <v>49</v>
      </c>
      <c r="D149" s="16" t="s">
        <v>50</v>
      </c>
      <c r="E149" s="16" t="s">
        <v>51</v>
      </c>
      <c r="F149" s="16" t="s">
        <v>52</v>
      </c>
      <c r="G149" s="16" t="s">
        <v>53</v>
      </c>
      <c r="H149" s="16" t="s">
        <v>20</v>
      </c>
      <c r="I149" s="16" t="s">
        <v>54</v>
      </c>
      <c r="J149" s="16" t="s">
        <v>55</v>
      </c>
    </row>
    <row r="150" spans="1:10">
      <c r="A150" s="16" t="s">
        <v>28</v>
      </c>
      <c r="B150" s="16"/>
      <c r="C150" s="16"/>
      <c r="D150" s="16"/>
      <c r="E150" s="16"/>
      <c r="F150" s="16"/>
      <c r="G150" s="16"/>
      <c r="H150" s="16"/>
      <c r="I150" s="16"/>
      <c r="J150" s="16"/>
    </row>
    <row r="151" spans="1:10">
      <c r="A151" s="17" t="s">
        <v>38</v>
      </c>
      <c r="B151" s="23">
        <f>SUM(D128,D133)</f>
        <v>0</v>
      </c>
      <c r="C151" s="23" t="str">
        <f>D126</f>
        <v>57,235</v>
      </c>
      <c r="D151" s="24">
        <f>B151/C151</f>
        <v>0</v>
      </c>
      <c r="E151" s="16">
        <f>SQRT(SUMSQ(E128,E133))</f>
        <v>947.54630493712546</v>
      </c>
      <c r="F151" s="23">
        <f>E126</f>
        <v>1582</v>
      </c>
      <c r="G151" s="27">
        <f>(SQRT(E151^2-(D151^2*F151^2)))/C151</f>
        <v>1.6555364810642535E-2</v>
      </c>
      <c r="H151" s="28">
        <f>D151-G151</f>
        <v>-1.6555364810642535E-2</v>
      </c>
      <c r="I151" s="28">
        <f>D151+G151</f>
        <v>1.6555364810642535E-2</v>
      </c>
      <c r="J151" s="27" t="e">
        <f>(G151/1.645)/D151</f>
        <v>#DIV/0!</v>
      </c>
    </row>
    <row r="152" spans="1:10" ht="25.5">
      <c r="A152" s="17" t="s">
        <v>40</v>
      </c>
      <c r="B152" s="23">
        <f>SUM(D129,D134)</f>
        <v>0</v>
      </c>
      <c r="C152" s="23" t="str">
        <f>D126</f>
        <v>57,235</v>
      </c>
      <c r="D152" s="24">
        <f>B152/C152</f>
        <v>0</v>
      </c>
      <c r="E152" s="16">
        <f>SQRT(SUMSQ(E129,E134))</f>
        <v>1282.1052998876496</v>
      </c>
      <c r="F152" s="23">
        <f>E126</f>
        <v>1582</v>
      </c>
      <c r="G152" s="27">
        <f>(SQRT(E152^2-(D152^2*F152^2)))/C152</f>
        <v>2.2400721584478894E-2</v>
      </c>
      <c r="H152" s="28">
        <f>D152-G152</f>
        <v>-2.2400721584478894E-2</v>
      </c>
      <c r="I152" s="28">
        <f>D152+G152</f>
        <v>2.2400721584478894E-2</v>
      </c>
      <c r="J152" s="27" t="e">
        <f>(G152/1.645)/D152</f>
        <v>#DIV/0!</v>
      </c>
    </row>
    <row r="153" spans="1:10">
      <c r="A153" s="17" t="s">
        <v>41</v>
      </c>
      <c r="B153" s="23">
        <f>SUM(D130,D135)</f>
        <v>0</v>
      </c>
      <c r="C153" s="23" t="str">
        <f>D126</f>
        <v>57,235</v>
      </c>
      <c r="D153" s="24">
        <f>B153/C153</f>
        <v>0</v>
      </c>
      <c r="E153" s="16">
        <f>SQRT(SUMSQ(E130,E135))</f>
        <v>1575.8391415369781</v>
      </c>
      <c r="F153" s="23">
        <f>E126</f>
        <v>1582</v>
      </c>
      <c r="G153" s="27">
        <f>(SQRT(E153^2-(D153^2*F153^2)))/C153</f>
        <v>2.7532788355673594E-2</v>
      </c>
      <c r="H153" s="28">
        <f>D153-G153</f>
        <v>-2.7532788355673594E-2</v>
      </c>
      <c r="I153" s="28">
        <f>D153+G153</f>
        <v>2.7532788355673594E-2</v>
      </c>
      <c r="J153" s="27" t="e">
        <f>(G153/1.645)/D153</f>
        <v>#DIV/0!</v>
      </c>
    </row>
    <row r="154" spans="1:10">
      <c r="A154" s="17" t="s">
        <v>42</v>
      </c>
      <c r="B154" s="23">
        <f>SUM(D131,D136)</f>
        <v>0</v>
      </c>
      <c r="C154" s="23" t="str">
        <f>D126</f>
        <v>57,235</v>
      </c>
      <c r="D154" s="24">
        <f>B154/C154</f>
        <v>0</v>
      </c>
      <c r="E154" s="16">
        <f>SQRT(SUMSQ(E131,E136))</f>
        <v>2284.8118084428747</v>
      </c>
      <c r="F154" s="23">
        <f>E126</f>
        <v>1582</v>
      </c>
      <c r="G154" s="27">
        <f>(SQRT(E154^2-(D154^2*F154^2)))/C154</f>
        <v>3.9919835912341654E-2</v>
      </c>
      <c r="H154" s="28">
        <f>D154-G154</f>
        <v>-3.9919835912341654E-2</v>
      </c>
      <c r="I154" s="28">
        <f>D154+G154</f>
        <v>3.9919835912341654E-2</v>
      </c>
      <c r="J154" s="27" t="e">
        <f>(G154/1.645)/D154</f>
        <v>#DIV/0!</v>
      </c>
    </row>
    <row r="156" spans="1:10">
      <c r="A156" s="16" t="s">
        <v>47</v>
      </c>
      <c r="B156" s="16" t="s">
        <v>48</v>
      </c>
      <c r="C156" s="16" t="s">
        <v>49</v>
      </c>
      <c r="D156" s="16" t="s">
        <v>50</v>
      </c>
      <c r="E156" s="16" t="s">
        <v>51</v>
      </c>
      <c r="F156" s="16" t="s">
        <v>52</v>
      </c>
      <c r="G156" s="16" t="s">
        <v>53</v>
      </c>
      <c r="H156" s="16" t="s">
        <v>20</v>
      </c>
      <c r="I156" s="16" t="s">
        <v>54</v>
      </c>
      <c r="J156" s="16" t="s">
        <v>55</v>
      </c>
    </row>
    <row r="157" spans="1:10">
      <c r="A157" s="16" t="s">
        <v>3</v>
      </c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>
      <c r="A158" s="17" t="s">
        <v>38</v>
      </c>
      <c r="B158" s="23">
        <f>SUM(F128,F133)</f>
        <v>0</v>
      </c>
      <c r="C158" s="23" t="str">
        <f>F126</f>
        <v>459,372</v>
      </c>
      <c r="D158" s="24">
        <f>B158/C158</f>
        <v>0</v>
      </c>
      <c r="E158" s="16">
        <f>SQRT(SUMSQ(G128,G133))</f>
        <v>2210.7883209389361</v>
      </c>
      <c r="F158" s="23">
        <f>G126</f>
        <v>752</v>
      </c>
      <c r="G158" s="27">
        <f>(SQRT(E158^2-(D158^2*F158^2)))/C158</f>
        <v>4.812631855966267E-3</v>
      </c>
      <c r="H158" s="28">
        <f>D158-G158</f>
        <v>-4.812631855966267E-3</v>
      </c>
      <c r="I158" s="28">
        <f>D158+G158</f>
        <v>4.812631855966267E-3</v>
      </c>
      <c r="J158" s="27" t="e">
        <f>(G158/1.645)/D158</f>
        <v>#DIV/0!</v>
      </c>
    </row>
    <row r="159" spans="1:10" ht="25.5">
      <c r="A159" s="17" t="s">
        <v>40</v>
      </c>
      <c r="B159" s="23">
        <f>SUM(F129,F134)</f>
        <v>0</v>
      </c>
      <c r="C159" s="23" t="str">
        <f>F126</f>
        <v>459,372</v>
      </c>
      <c r="D159" s="24">
        <f>B159/C159</f>
        <v>0</v>
      </c>
      <c r="E159" s="16">
        <f>SQRT(SUMSQ(G129,G134))</f>
        <v>4591.536235292062</v>
      </c>
      <c r="F159" s="23">
        <f>G126</f>
        <v>752</v>
      </c>
      <c r="G159" s="27">
        <f>(SQRT(E159^2-(D159^2*F159^2)))/C159</f>
        <v>9.9952461954408676E-3</v>
      </c>
      <c r="H159" s="28">
        <f>D159-G159</f>
        <v>-9.9952461954408676E-3</v>
      </c>
      <c r="I159" s="28">
        <f>D159+G159</f>
        <v>9.9952461954408676E-3</v>
      </c>
      <c r="J159" s="27" t="e">
        <f>(G159/1.645)/D159</f>
        <v>#DIV/0!</v>
      </c>
    </row>
    <row r="160" spans="1:10">
      <c r="A160" s="17" t="s">
        <v>41</v>
      </c>
      <c r="B160" s="23">
        <f>SUM(F130,F135)</f>
        <v>0</v>
      </c>
      <c r="C160" s="23" t="str">
        <f>F126</f>
        <v>459,372</v>
      </c>
      <c r="D160" s="24">
        <f>B160/C160</f>
        <v>0</v>
      </c>
      <c r="E160" s="16">
        <f>SQRT(SUMSQ(G130,G135))</f>
        <v>5403.7063206654748</v>
      </c>
      <c r="F160" s="23">
        <f>G126</f>
        <v>752</v>
      </c>
      <c r="G160" s="27">
        <f>(SQRT(E160^2-(D160^2*F160^2)))/C160</f>
        <v>1.1763247043061994E-2</v>
      </c>
      <c r="H160" s="28">
        <f>D160-G160</f>
        <v>-1.1763247043061994E-2</v>
      </c>
      <c r="I160" s="28">
        <f>D160+G160</f>
        <v>1.1763247043061994E-2</v>
      </c>
      <c r="J160" s="27" t="e">
        <f>(G160/1.645)/D160</f>
        <v>#DIV/0!</v>
      </c>
    </row>
    <row r="161" spans="1:10">
      <c r="A161" s="17" t="s">
        <v>42</v>
      </c>
      <c r="B161" s="23">
        <f>SUM(F131,F136)</f>
        <v>0</v>
      </c>
      <c r="C161" s="23" t="str">
        <f>F126</f>
        <v>459,372</v>
      </c>
      <c r="D161" s="24">
        <f>B161/C161</f>
        <v>0</v>
      </c>
      <c r="E161" s="16">
        <f>SQRT(SUMSQ(G131,G136))</f>
        <v>6431.7764264625994</v>
      </c>
      <c r="F161" s="23">
        <f>G126</f>
        <v>752</v>
      </c>
      <c r="G161" s="27">
        <f>(SQRT(E161^2-(D161^2*F161^2)))/C161</f>
        <v>1.4001237399019964E-2</v>
      </c>
      <c r="H161" s="28">
        <f>D161-G161</f>
        <v>-1.4001237399019964E-2</v>
      </c>
      <c r="I161" s="28">
        <f>D161+G161</f>
        <v>1.4001237399019964E-2</v>
      </c>
      <c r="J161" s="27" t="e">
        <f>(G161/1.645)/D161</f>
        <v>#DIV/0!</v>
      </c>
    </row>
    <row r="163" spans="1:10">
      <c r="A163" s="16" t="s">
        <v>47</v>
      </c>
      <c r="B163" s="16" t="s">
        <v>48</v>
      </c>
      <c r="C163" s="16" t="s">
        <v>49</v>
      </c>
      <c r="D163" s="16" t="s">
        <v>50</v>
      </c>
      <c r="E163" s="16" t="s">
        <v>51</v>
      </c>
      <c r="F163" s="16" t="s">
        <v>52</v>
      </c>
      <c r="G163" s="16" t="s">
        <v>53</v>
      </c>
      <c r="H163" s="16" t="s">
        <v>20</v>
      </c>
      <c r="I163" s="16" t="s">
        <v>54</v>
      </c>
      <c r="J163" s="16" t="s">
        <v>55</v>
      </c>
    </row>
    <row r="164" spans="1:10">
      <c r="A164" s="16" t="s">
        <v>44</v>
      </c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>
      <c r="A165" s="17" t="s">
        <v>38</v>
      </c>
      <c r="B165" s="23">
        <f>SUM(H128,H133)</f>
        <v>0</v>
      </c>
      <c r="C165" s="23" t="str">
        <f>H126</f>
        <v>243,060</v>
      </c>
      <c r="D165" s="24">
        <f>B165/C165</f>
        <v>0</v>
      </c>
      <c r="E165" s="16">
        <f>SQRT(SUMSQ(I128,I133))</f>
        <v>5023.459863480547</v>
      </c>
      <c r="F165" s="23" t="s">
        <v>56</v>
      </c>
      <c r="G165" s="27" t="e">
        <f>(SQRT(E165^2-(D165^2*F165^2)))/C165</f>
        <v>#VALUE!</v>
      </c>
      <c r="H165" s="16" t="e">
        <f>D165-G165</f>
        <v>#VALUE!</v>
      </c>
      <c r="I165" s="28" t="e">
        <f>D165+G165</f>
        <v>#VALUE!</v>
      </c>
      <c r="J165" s="27" t="e">
        <f>(G165/1.645)/D165</f>
        <v>#VALUE!</v>
      </c>
    </row>
    <row r="166" spans="1:10" ht="25.5">
      <c r="A166" s="17" t="s">
        <v>40</v>
      </c>
      <c r="B166" s="23">
        <f t="shared" ref="B166:B168" si="0">SUM(H129,H134)</f>
        <v>0</v>
      </c>
      <c r="C166" s="23" t="str">
        <f>H126</f>
        <v>243,060</v>
      </c>
      <c r="D166" s="24">
        <f>B166/C166</f>
        <v>0</v>
      </c>
      <c r="E166" s="16">
        <f t="shared" ref="E166:E168" si="1">SQRT(SUMSQ(I129,I134))</f>
        <v>5951.7158870362755</v>
      </c>
      <c r="F166" s="23" t="s">
        <v>56</v>
      </c>
      <c r="G166" s="27" t="e">
        <f>(SQRT(E166^2-(D166^2*F166^2)))/C166</f>
        <v>#VALUE!</v>
      </c>
      <c r="H166" s="28" t="e">
        <f>D166-G166</f>
        <v>#VALUE!</v>
      </c>
      <c r="I166" s="28" t="e">
        <f>D166+G166</f>
        <v>#VALUE!</v>
      </c>
      <c r="J166" s="27" t="e">
        <f>(G166/1.645)/D166</f>
        <v>#VALUE!</v>
      </c>
    </row>
    <row r="167" spans="1:10">
      <c r="A167" s="17" t="s">
        <v>41</v>
      </c>
      <c r="B167" s="23">
        <f t="shared" si="0"/>
        <v>0</v>
      </c>
      <c r="C167" s="23" t="str">
        <f>H126</f>
        <v>243,060</v>
      </c>
      <c r="D167" s="24">
        <f>B167/C167</f>
        <v>0</v>
      </c>
      <c r="E167" s="16">
        <f t="shared" si="1"/>
        <v>4331.8921962578897</v>
      </c>
      <c r="F167" s="23" t="s">
        <v>56</v>
      </c>
      <c r="G167" s="27" t="e">
        <f>(SQRT(E167^2-(D167^2*F167^2)))/C167</f>
        <v>#VALUE!</v>
      </c>
      <c r="H167" s="28" t="e">
        <f>D167-G167</f>
        <v>#VALUE!</v>
      </c>
      <c r="I167" s="28" t="e">
        <f>D167+G167</f>
        <v>#VALUE!</v>
      </c>
      <c r="J167" s="27" t="e">
        <f>(G167/1.645)/D167</f>
        <v>#VALUE!</v>
      </c>
    </row>
    <row r="168" spans="1:10">
      <c r="A168" s="17" t="s">
        <v>42</v>
      </c>
      <c r="B168" s="23">
        <f t="shared" si="0"/>
        <v>0</v>
      </c>
      <c r="C168" s="23" t="str">
        <f>H126</f>
        <v>243,060</v>
      </c>
      <c r="D168" s="24">
        <f>B168/C168</f>
        <v>0</v>
      </c>
      <c r="E168" s="16">
        <f t="shared" si="1"/>
        <v>4505.5601205621479</v>
      </c>
      <c r="F168" s="23" t="s">
        <v>56</v>
      </c>
      <c r="G168" s="27" t="e">
        <f>(SQRT(E168^2-(D168^2*F168^2)))/C168</f>
        <v>#VALUE!</v>
      </c>
      <c r="H168" s="28" t="e">
        <f>D168-G168</f>
        <v>#VALUE!</v>
      </c>
      <c r="I168" s="28" t="e">
        <f>D168+G168</f>
        <v>#VALUE!</v>
      </c>
      <c r="J168" s="27" t="e">
        <f>(G168/1.645)/D168</f>
        <v>#VALUE!</v>
      </c>
    </row>
    <row r="187" spans="1:15" ht="15.75">
      <c r="A187" s="29">
        <v>2016</v>
      </c>
    </row>
    <row r="188" spans="1:15" ht="26.45" customHeight="1">
      <c r="A188" s="15" t="s">
        <v>26</v>
      </c>
      <c r="B188" s="48" t="s">
        <v>27</v>
      </c>
      <c r="C188" s="49"/>
      <c r="D188" s="48" t="s">
        <v>28</v>
      </c>
      <c r="E188" s="49"/>
      <c r="F188" s="50" t="s">
        <v>29</v>
      </c>
      <c r="G188" s="51"/>
      <c r="H188" s="48" t="s">
        <v>30</v>
      </c>
      <c r="I188" s="49"/>
      <c r="K188" s="16"/>
      <c r="L188" s="17" t="s">
        <v>31</v>
      </c>
      <c r="M188" s="17" t="s">
        <v>0</v>
      </c>
      <c r="N188" s="17" t="s">
        <v>3</v>
      </c>
      <c r="O188" s="17" t="s">
        <v>32</v>
      </c>
    </row>
    <row r="189" spans="1:15" ht="25.5">
      <c r="A189" s="18"/>
      <c r="B189" s="19" t="s">
        <v>33</v>
      </c>
      <c r="C189" s="19" t="s">
        <v>34</v>
      </c>
      <c r="D189" s="19" t="s">
        <v>33</v>
      </c>
      <c r="E189" s="19" t="s">
        <v>34</v>
      </c>
      <c r="F189" s="20" t="s">
        <v>33</v>
      </c>
      <c r="G189" s="20" t="s">
        <v>34</v>
      </c>
      <c r="H189" s="19" t="s">
        <v>33</v>
      </c>
      <c r="I189" s="19" t="s">
        <v>34</v>
      </c>
      <c r="K189" s="17" t="s">
        <v>35</v>
      </c>
      <c r="L189" s="16">
        <f>B190</f>
        <v>64080</v>
      </c>
      <c r="M189" s="16">
        <f>D190</f>
        <v>53495</v>
      </c>
      <c r="N189" s="23">
        <f>F190</f>
        <v>449921</v>
      </c>
      <c r="O189" s="23">
        <f>H190</f>
        <v>233737</v>
      </c>
    </row>
    <row r="190" spans="1:15">
      <c r="A190" s="19" t="s">
        <v>36</v>
      </c>
      <c r="B190" s="21">
        <v>64080</v>
      </c>
      <c r="C190" s="22">
        <v>1551</v>
      </c>
      <c r="D190" s="21">
        <v>53495</v>
      </c>
      <c r="E190" s="22">
        <v>1643</v>
      </c>
      <c r="F190" s="22">
        <v>449921</v>
      </c>
      <c r="G190" s="20">
        <v>481</v>
      </c>
      <c r="H190" s="21">
        <v>233737</v>
      </c>
      <c r="I190" s="20" t="s">
        <v>37</v>
      </c>
      <c r="K190" s="17" t="s">
        <v>38</v>
      </c>
      <c r="L190" s="23">
        <f>B192+B197</f>
        <v>6430</v>
      </c>
      <c r="M190" s="16">
        <f>D192+D197</f>
        <v>4103</v>
      </c>
      <c r="N190" s="23">
        <f>F192+F197</f>
        <v>12563</v>
      </c>
      <c r="O190" s="23">
        <f>H192+H197</f>
        <v>68178</v>
      </c>
    </row>
    <row r="191" spans="1:15">
      <c r="A191" s="19" t="s">
        <v>39</v>
      </c>
      <c r="B191" s="21">
        <v>30251</v>
      </c>
      <c r="C191" s="22">
        <v>1093</v>
      </c>
      <c r="D191" s="21">
        <v>27060</v>
      </c>
      <c r="E191" s="20">
        <v>917</v>
      </c>
      <c r="F191" s="22">
        <v>225663</v>
      </c>
      <c r="G191" s="20">
        <v>357</v>
      </c>
      <c r="H191" s="21">
        <v>119046</v>
      </c>
      <c r="I191" s="20" t="s">
        <v>37</v>
      </c>
      <c r="K191" s="17" t="s">
        <v>40</v>
      </c>
      <c r="L191" s="16">
        <f>B193+B198</f>
        <v>19260</v>
      </c>
      <c r="M191" s="16">
        <f>D193+D198</f>
        <v>6812</v>
      </c>
      <c r="N191" s="23">
        <f>F193+F198</f>
        <v>47610</v>
      </c>
      <c r="O191" s="23">
        <f>H193+H198</f>
        <v>60505</v>
      </c>
    </row>
    <row r="192" spans="1:15">
      <c r="A192" s="19" t="s">
        <v>38</v>
      </c>
      <c r="B192" s="21">
        <v>2669</v>
      </c>
      <c r="C192" s="20">
        <v>876</v>
      </c>
      <c r="D192" s="21">
        <v>1396</v>
      </c>
      <c r="E192" s="20">
        <v>763</v>
      </c>
      <c r="F192" s="22">
        <v>6432</v>
      </c>
      <c r="G192" s="22">
        <v>1515</v>
      </c>
      <c r="H192" s="21">
        <v>39083</v>
      </c>
      <c r="I192" s="22">
        <v>3164</v>
      </c>
      <c r="K192" s="17" t="s">
        <v>41</v>
      </c>
      <c r="L192" s="23">
        <f>B194+B199</f>
        <v>21745</v>
      </c>
      <c r="M192" s="16">
        <f>D194+D199</f>
        <v>9192</v>
      </c>
      <c r="N192" s="23">
        <f>F194+F199</f>
        <v>115814</v>
      </c>
      <c r="O192" s="23">
        <f>H194+H199</f>
        <v>51675</v>
      </c>
    </row>
    <row r="193" spans="1:16" ht="25.5">
      <c r="A193" s="19" t="s">
        <v>40</v>
      </c>
      <c r="B193" s="21">
        <v>9821</v>
      </c>
      <c r="C193" s="22">
        <v>1781</v>
      </c>
      <c r="D193" s="21">
        <v>2807</v>
      </c>
      <c r="E193" s="20">
        <v>1042</v>
      </c>
      <c r="F193" s="22">
        <v>21285</v>
      </c>
      <c r="G193" s="22">
        <v>2443</v>
      </c>
      <c r="H193" s="21">
        <v>31801</v>
      </c>
      <c r="I193" s="22">
        <v>3315</v>
      </c>
      <c r="K193" s="17" t="s">
        <v>42</v>
      </c>
      <c r="L193" s="16">
        <f>B195+B200</f>
        <v>16645</v>
      </c>
      <c r="M193" s="16">
        <f>D195+D200</f>
        <v>33388</v>
      </c>
      <c r="N193" s="23">
        <f>F195+F200</f>
        <v>273934</v>
      </c>
      <c r="O193" s="23">
        <f>H195+H200</f>
        <v>53379</v>
      </c>
    </row>
    <row r="194" spans="1:16">
      <c r="A194" s="19" t="s">
        <v>41</v>
      </c>
      <c r="B194" s="21">
        <v>10010</v>
      </c>
      <c r="C194" s="22">
        <v>1749</v>
      </c>
      <c r="D194" s="21">
        <v>5353</v>
      </c>
      <c r="E194" s="20">
        <v>1378</v>
      </c>
      <c r="F194" s="22">
        <v>60605</v>
      </c>
      <c r="G194" s="22">
        <v>4021</v>
      </c>
      <c r="H194" s="21">
        <v>23890</v>
      </c>
      <c r="I194" s="22">
        <v>2434</v>
      </c>
    </row>
    <row r="195" spans="1:16">
      <c r="A195" s="19" t="s">
        <v>42</v>
      </c>
      <c r="B195" s="21">
        <v>7751</v>
      </c>
      <c r="C195" s="22">
        <v>1635</v>
      </c>
      <c r="D195" s="21">
        <v>17504</v>
      </c>
      <c r="E195" s="22">
        <v>1930</v>
      </c>
      <c r="F195" s="22">
        <v>137341</v>
      </c>
      <c r="G195" s="22">
        <v>4454</v>
      </c>
      <c r="H195" s="21">
        <v>24272</v>
      </c>
      <c r="I195" s="22">
        <v>2687</v>
      </c>
      <c r="K195" s="16"/>
      <c r="L195" s="17" t="s">
        <v>31</v>
      </c>
      <c r="M195" s="17" t="s">
        <v>0</v>
      </c>
      <c r="N195" s="17" t="s">
        <v>3</v>
      </c>
      <c r="O195" s="17" t="s">
        <v>2</v>
      </c>
    </row>
    <row r="196" spans="1:16">
      <c r="A196" s="19" t="s">
        <v>43</v>
      </c>
      <c r="B196" s="21">
        <v>33829</v>
      </c>
      <c r="C196" s="22">
        <v>933</v>
      </c>
      <c r="D196" s="21">
        <v>26435</v>
      </c>
      <c r="E196" s="22">
        <v>1119</v>
      </c>
      <c r="F196" s="22">
        <v>224258</v>
      </c>
      <c r="G196" s="20">
        <v>305</v>
      </c>
      <c r="H196" s="21">
        <v>114691</v>
      </c>
      <c r="I196" s="20" t="s">
        <v>37</v>
      </c>
      <c r="K196" s="17" t="s">
        <v>38</v>
      </c>
      <c r="L196" s="24">
        <f>L190/L189</f>
        <v>0.10034332084893882</v>
      </c>
      <c r="M196" s="24">
        <f>M190/M189</f>
        <v>7.6698756893167588E-2</v>
      </c>
      <c r="N196" s="24">
        <f>N190/N189</f>
        <v>2.7922679759335527E-2</v>
      </c>
      <c r="O196" s="24">
        <f>O190/O189</f>
        <v>0.29168681038945482</v>
      </c>
    </row>
    <row r="197" spans="1:16">
      <c r="A197" s="19" t="s">
        <v>38</v>
      </c>
      <c r="B197" s="21">
        <v>3761</v>
      </c>
      <c r="C197" s="20">
        <v>1185</v>
      </c>
      <c r="D197" s="21">
        <v>2707</v>
      </c>
      <c r="E197" s="20">
        <v>1431</v>
      </c>
      <c r="F197" s="22">
        <v>6131</v>
      </c>
      <c r="G197" s="22">
        <v>1462</v>
      </c>
      <c r="H197" s="21">
        <v>29095</v>
      </c>
      <c r="I197" s="22">
        <v>3247</v>
      </c>
      <c r="K197" s="17" t="s">
        <v>40</v>
      </c>
      <c r="L197" s="24">
        <f>L191/L189</f>
        <v>0.300561797752809</v>
      </c>
      <c r="M197" s="24">
        <f>M191/M189</f>
        <v>0.12733900364520048</v>
      </c>
      <c r="N197" s="24">
        <f>N191/N189</f>
        <v>0.10581857703908019</v>
      </c>
      <c r="O197" s="24">
        <f>O191/O189</f>
        <v>0.2588593162400476</v>
      </c>
    </row>
    <row r="198" spans="1:16" ht="25.5">
      <c r="A198" s="19" t="s">
        <v>40</v>
      </c>
      <c r="B198" s="21">
        <v>9439</v>
      </c>
      <c r="C198" s="22">
        <v>1920</v>
      </c>
      <c r="D198" s="21">
        <v>4005</v>
      </c>
      <c r="E198" s="20">
        <v>1233</v>
      </c>
      <c r="F198" s="22">
        <v>26325</v>
      </c>
      <c r="G198" s="22">
        <v>3219</v>
      </c>
      <c r="H198" s="21">
        <v>28704</v>
      </c>
      <c r="I198" s="22">
        <v>2776</v>
      </c>
      <c r="K198" s="17" t="s">
        <v>41</v>
      </c>
      <c r="L198" s="24">
        <f>L192/L189</f>
        <v>0.33934144818976281</v>
      </c>
      <c r="M198" s="24">
        <f>M192/M189</f>
        <v>0.1718291429105524</v>
      </c>
      <c r="N198" s="24">
        <f>N192/N189</f>
        <v>0.2574096341357705</v>
      </c>
      <c r="O198" s="24">
        <f>O192/O189</f>
        <v>0.22108181417576164</v>
      </c>
    </row>
    <row r="199" spans="1:16">
      <c r="A199" s="19" t="s">
        <v>41</v>
      </c>
      <c r="B199" s="21">
        <v>11735</v>
      </c>
      <c r="C199" s="22">
        <v>1774</v>
      </c>
      <c r="D199" s="21">
        <v>3839</v>
      </c>
      <c r="E199" s="22">
        <v>1034</v>
      </c>
      <c r="F199" s="22">
        <v>55209</v>
      </c>
      <c r="G199" s="22">
        <v>3311</v>
      </c>
      <c r="H199" s="21">
        <v>27785</v>
      </c>
      <c r="I199" s="22">
        <v>2896</v>
      </c>
      <c r="K199" s="17" t="s">
        <v>42</v>
      </c>
      <c r="L199" s="24">
        <f>L193/L189</f>
        <v>0.25975343320848937</v>
      </c>
      <c r="M199" s="24">
        <f>M193/M189</f>
        <v>0.62413309655107951</v>
      </c>
      <c r="N199" s="24">
        <f>N193/N189</f>
        <v>0.6088491090658138</v>
      </c>
      <c r="O199" s="24">
        <f>O193/O189</f>
        <v>0.22837205919473597</v>
      </c>
    </row>
    <row r="200" spans="1:16">
      <c r="A200" s="19" t="s">
        <v>42</v>
      </c>
      <c r="B200" s="21">
        <v>8894</v>
      </c>
      <c r="C200" s="22">
        <v>1674</v>
      </c>
      <c r="D200" s="21">
        <v>15884</v>
      </c>
      <c r="E200" s="22">
        <v>1648</v>
      </c>
      <c r="F200" s="22">
        <v>136593</v>
      </c>
      <c r="G200" s="22">
        <v>3352</v>
      </c>
      <c r="H200" s="21">
        <v>29107</v>
      </c>
      <c r="I200" s="22">
        <v>2868</v>
      </c>
      <c r="L200" s="6">
        <f>SUM(L196:L199)</f>
        <v>1</v>
      </c>
      <c r="M200" s="6">
        <f>SUM(M196:M199)</f>
        <v>1</v>
      </c>
      <c r="N200" s="6">
        <f>SUM(N196:N199)</f>
        <v>1</v>
      </c>
      <c r="O200" s="6">
        <f>SUM(O196:O199)</f>
        <v>1</v>
      </c>
    </row>
    <row r="202" spans="1:16">
      <c r="K202" s="31"/>
      <c r="L202" s="31" t="s">
        <v>0</v>
      </c>
      <c r="M202" s="31" t="s">
        <v>1</v>
      </c>
      <c r="N202" s="31" t="s">
        <v>44</v>
      </c>
      <c r="O202" s="31" t="s">
        <v>3</v>
      </c>
    </row>
    <row r="203" spans="1:16">
      <c r="A203" t="s">
        <v>45</v>
      </c>
      <c r="K203" s="32" t="s">
        <v>42</v>
      </c>
      <c r="L203" s="33">
        <f>M199</f>
        <v>0.62413309655107951</v>
      </c>
      <c r="M203" s="33">
        <f>L199</f>
        <v>0.25975343320848937</v>
      </c>
      <c r="N203" s="33">
        <f>O199</f>
        <v>0.22837205919473597</v>
      </c>
      <c r="O203" s="33">
        <f>N199</f>
        <v>0.6088491090658138</v>
      </c>
      <c r="P203" s="25"/>
    </row>
    <row r="204" spans="1:16">
      <c r="A204" t="s">
        <v>60</v>
      </c>
    </row>
    <row r="206" spans="1:16">
      <c r="A206" s="16" t="s">
        <v>47</v>
      </c>
      <c r="B206" s="16" t="s">
        <v>48</v>
      </c>
      <c r="C206" s="16" t="s">
        <v>49</v>
      </c>
      <c r="D206" s="16" t="s">
        <v>50</v>
      </c>
      <c r="E206" s="16" t="s">
        <v>51</v>
      </c>
      <c r="F206" s="16" t="s">
        <v>52</v>
      </c>
      <c r="G206" s="16" t="s">
        <v>53</v>
      </c>
      <c r="H206" s="16" t="s">
        <v>20</v>
      </c>
      <c r="I206" s="16" t="s">
        <v>54</v>
      </c>
      <c r="J206" s="16" t="s">
        <v>55</v>
      </c>
    </row>
    <row r="207" spans="1:16">
      <c r="A207" s="16" t="s">
        <v>1</v>
      </c>
      <c r="B207" s="16"/>
      <c r="C207" s="16"/>
      <c r="D207" s="16"/>
      <c r="E207" s="16"/>
      <c r="F207" s="16"/>
      <c r="G207" s="16"/>
      <c r="H207" s="16"/>
      <c r="I207" s="16"/>
      <c r="J207" s="16"/>
    </row>
    <row r="208" spans="1:16">
      <c r="A208" s="17" t="s">
        <v>38</v>
      </c>
      <c r="B208" s="26">
        <f>SUM(B192,B197)</f>
        <v>6430</v>
      </c>
      <c r="C208" s="23">
        <f>B190</f>
        <v>64080</v>
      </c>
      <c r="D208" s="24">
        <f>B208/C208</f>
        <v>0.10034332084893882</v>
      </c>
      <c r="E208" s="16">
        <f>SQRT(SUMSQ(C192,C197))</f>
        <v>1473.6353008801059</v>
      </c>
      <c r="F208" s="23">
        <f>C190</f>
        <v>1551</v>
      </c>
      <c r="G208" s="27">
        <f>(SQRT(E208^2-(D208^2*F208^2)))/C208</f>
        <v>2.2868195752722462E-2</v>
      </c>
      <c r="H208" s="28">
        <f>D208-G208</f>
        <v>7.747512509621636E-2</v>
      </c>
      <c r="I208" s="28">
        <f>D208+G208</f>
        <v>0.12321151660166128</v>
      </c>
      <c r="J208" s="27">
        <f>(G208/1.645)/D208</f>
        <v>0.13854074828141788</v>
      </c>
    </row>
    <row r="209" spans="1:10" ht="25.5">
      <c r="A209" s="17" t="s">
        <v>40</v>
      </c>
      <c r="B209" s="23">
        <f>SUM(B193,B198)</f>
        <v>19260</v>
      </c>
      <c r="C209" s="23">
        <f>B190</f>
        <v>64080</v>
      </c>
      <c r="D209" s="24">
        <f>B209/C209</f>
        <v>0.300561797752809</v>
      </c>
      <c r="E209" s="16">
        <f>SQRT(SUMSQ(C193,C198))</f>
        <v>2618.8472654967873</v>
      </c>
      <c r="F209" s="23">
        <f>C190</f>
        <v>1551</v>
      </c>
      <c r="G209" s="27">
        <f>(SQRT(E209^2-(D209^2*F209^2)))/C209</f>
        <v>4.021570786293277E-2</v>
      </c>
      <c r="H209" s="28">
        <f>D209-G209</f>
        <v>0.26034608988987623</v>
      </c>
      <c r="I209" s="28">
        <f>D209+G209</f>
        <v>0.34077750561574177</v>
      </c>
      <c r="J209" s="27">
        <f>(G209/1.645)/D209</f>
        <v>8.1338476829838732E-2</v>
      </c>
    </row>
    <row r="210" spans="1:10">
      <c r="A210" s="17" t="s">
        <v>41</v>
      </c>
      <c r="B210" s="23">
        <f>SUM(B194,B199)</f>
        <v>21745</v>
      </c>
      <c r="C210" s="23">
        <f>B190</f>
        <v>64080</v>
      </c>
      <c r="D210" s="24">
        <f>B210/C210</f>
        <v>0.33934144818976281</v>
      </c>
      <c r="E210" s="16">
        <f>SQRT(SUMSQ(C194,C199))</f>
        <v>2491.1999116891443</v>
      </c>
      <c r="F210" s="23">
        <f>C190</f>
        <v>1551</v>
      </c>
      <c r="G210" s="27">
        <f>(SQRT(E210^2-(D210^2*F210^2)))/C210</f>
        <v>3.7998865460819556E-2</v>
      </c>
      <c r="H210" s="28">
        <f>D210-G210</f>
        <v>0.30134258272894326</v>
      </c>
      <c r="I210" s="28">
        <f>D210+G210</f>
        <v>0.37734031365058235</v>
      </c>
      <c r="J210" s="27">
        <f>(G210/1.645)/D210</f>
        <v>6.8071891556786404E-2</v>
      </c>
    </row>
    <row r="211" spans="1:10">
      <c r="A211" s="17" t="s">
        <v>42</v>
      </c>
      <c r="B211" s="23">
        <f>SUM(B195,B200)</f>
        <v>16645</v>
      </c>
      <c r="C211" s="23">
        <f>B190</f>
        <v>64080</v>
      </c>
      <c r="D211" s="24">
        <f>B211/C211</f>
        <v>0.25975343320848937</v>
      </c>
      <c r="E211" s="16">
        <f>SQRT(SUMSQ(C195,C200))</f>
        <v>2339.978846058229</v>
      </c>
      <c r="F211" s="23">
        <f>C190</f>
        <v>1551</v>
      </c>
      <c r="G211" s="27">
        <f>(SQRT(E211^2-(D211^2*F211^2)))/C211</f>
        <v>3.5971222449521723E-2</v>
      </c>
      <c r="H211" s="28">
        <f>D211-G211</f>
        <v>0.22378221075896765</v>
      </c>
      <c r="I211" s="28">
        <f>D211+G211</f>
        <v>0.29572465565801109</v>
      </c>
      <c r="J211" s="27">
        <f>(G211/1.645)/D211</f>
        <v>8.418369781866647E-2</v>
      </c>
    </row>
    <row r="213" spans="1:10">
      <c r="A213" s="16" t="s">
        <v>47</v>
      </c>
      <c r="B213" s="16" t="s">
        <v>48</v>
      </c>
      <c r="C213" s="16" t="s">
        <v>49</v>
      </c>
      <c r="D213" s="16" t="s">
        <v>50</v>
      </c>
      <c r="E213" s="16" t="s">
        <v>51</v>
      </c>
      <c r="F213" s="16" t="s">
        <v>52</v>
      </c>
      <c r="G213" s="16" t="s">
        <v>53</v>
      </c>
      <c r="H213" s="16" t="s">
        <v>20</v>
      </c>
      <c r="I213" s="16" t="s">
        <v>54</v>
      </c>
      <c r="J213" s="16" t="s">
        <v>55</v>
      </c>
    </row>
    <row r="214" spans="1:10">
      <c r="A214" s="16" t="s">
        <v>28</v>
      </c>
      <c r="B214" s="16"/>
      <c r="C214" s="16"/>
      <c r="D214" s="16"/>
      <c r="E214" s="16"/>
      <c r="F214" s="16"/>
      <c r="G214" s="16"/>
      <c r="H214" s="16"/>
      <c r="I214" s="16"/>
      <c r="J214" s="16"/>
    </row>
    <row r="215" spans="1:10">
      <c r="A215" s="17" t="s">
        <v>38</v>
      </c>
      <c r="B215" s="23">
        <f>SUM(D192,D197)</f>
        <v>4103</v>
      </c>
      <c r="C215" s="23">
        <f>D190</f>
        <v>53495</v>
      </c>
      <c r="D215" s="24">
        <f>B215/C215</f>
        <v>7.6698756893167588E-2</v>
      </c>
      <c r="E215" s="16">
        <f>SQRT(SUMSQ(E192,E197))</f>
        <v>1621.7058919545184</v>
      </c>
      <c r="F215" s="23">
        <f>E190</f>
        <v>1643</v>
      </c>
      <c r="G215" s="27">
        <f>(SQRT(E215^2-(D215^2*F215^2)))/C215</f>
        <v>3.0223429953033603E-2</v>
      </c>
      <c r="H215" s="28">
        <f>D215-G215</f>
        <v>4.6475326940133982E-2</v>
      </c>
      <c r="I215" s="28">
        <f>D215+G215</f>
        <v>0.10692218684620119</v>
      </c>
      <c r="J215" s="27">
        <f>(G215/1.645)/D215</f>
        <v>0.23954633022431249</v>
      </c>
    </row>
    <row r="216" spans="1:10" ht="25.5">
      <c r="A216" s="17" t="s">
        <v>40</v>
      </c>
      <c r="B216" s="23">
        <f>SUM(D193,D198)</f>
        <v>6812</v>
      </c>
      <c r="C216" s="23">
        <f>D190</f>
        <v>53495</v>
      </c>
      <c r="D216" s="24">
        <f>B216/C216</f>
        <v>0.12733900364520048</v>
      </c>
      <c r="E216" s="16">
        <f>SQRT(SUMSQ(E193,E198))</f>
        <v>1614.327414126391</v>
      </c>
      <c r="F216" s="23">
        <f>E190</f>
        <v>1643</v>
      </c>
      <c r="G216" s="27">
        <f>(SQRT(E216^2-(D216^2*F216^2)))/C216</f>
        <v>2.9922658237871283E-2</v>
      </c>
      <c r="H216" s="28">
        <f>D216-G216</f>
        <v>9.74163454073292E-2</v>
      </c>
      <c r="I216" s="28">
        <f>D216+G216</f>
        <v>0.15726166188307178</v>
      </c>
      <c r="J216" s="27">
        <f>(G216/1.645)/D216</f>
        <v>0.1428475587007127</v>
      </c>
    </row>
    <row r="217" spans="1:10">
      <c r="A217" s="17" t="s">
        <v>41</v>
      </c>
      <c r="B217" s="23">
        <f>SUM(D194,D199)</f>
        <v>9192</v>
      </c>
      <c r="C217" s="23">
        <f>D190</f>
        <v>53495</v>
      </c>
      <c r="D217" s="24">
        <f>B217/C217</f>
        <v>0.1718291429105524</v>
      </c>
      <c r="E217" s="16">
        <f>SQRT(SUMSQ(E194,E199))</f>
        <v>1722.8000464360337</v>
      </c>
      <c r="F217" s="23">
        <f>E190</f>
        <v>1643</v>
      </c>
      <c r="G217" s="27">
        <f>(SQRT(E217^2-(D217^2*F217^2)))/C217</f>
        <v>3.1769532296406763E-2</v>
      </c>
      <c r="H217" s="28">
        <f>D217-G217</f>
        <v>0.14005961061414562</v>
      </c>
      <c r="I217" s="28">
        <f>D217+G217</f>
        <v>0.20359867520695918</v>
      </c>
      <c r="J217" s="27">
        <f>(G217/1.645)/D217</f>
        <v>0.11239528559235332</v>
      </c>
    </row>
    <row r="218" spans="1:10">
      <c r="A218" s="17" t="s">
        <v>42</v>
      </c>
      <c r="B218" s="23">
        <f>SUM(D195,D200)</f>
        <v>33388</v>
      </c>
      <c r="C218" s="23">
        <f>D190</f>
        <v>53495</v>
      </c>
      <c r="D218" s="24">
        <f>B218/C218</f>
        <v>0.62413309655107951</v>
      </c>
      <c r="E218" s="16">
        <f>SQRT(SUMSQ(E195,E200))</f>
        <v>2537.8739133376976</v>
      </c>
      <c r="F218" s="23">
        <f>E190</f>
        <v>1643</v>
      </c>
      <c r="G218" s="27">
        <f>(SQRT(E218^2-(D218^2*F218^2)))/C218</f>
        <v>4.3396146943174174E-2</v>
      </c>
      <c r="H218" s="28">
        <f>D218-G218</f>
        <v>0.58073694960790534</v>
      </c>
      <c r="I218" s="28">
        <f>D218+G218</f>
        <v>0.66752924349425369</v>
      </c>
      <c r="J218" s="27">
        <f>(G218/1.645)/D218</f>
        <v>4.2267645451582854E-2</v>
      </c>
    </row>
    <row r="220" spans="1:10">
      <c r="A220" s="16" t="s">
        <v>47</v>
      </c>
      <c r="B220" s="16" t="s">
        <v>48</v>
      </c>
      <c r="C220" s="16" t="s">
        <v>49</v>
      </c>
      <c r="D220" s="16" t="s">
        <v>50</v>
      </c>
      <c r="E220" s="16" t="s">
        <v>51</v>
      </c>
      <c r="F220" s="16" t="s">
        <v>52</v>
      </c>
      <c r="G220" s="16" t="s">
        <v>53</v>
      </c>
      <c r="H220" s="16" t="s">
        <v>20</v>
      </c>
      <c r="I220" s="16" t="s">
        <v>54</v>
      </c>
      <c r="J220" s="16" t="s">
        <v>55</v>
      </c>
    </row>
    <row r="221" spans="1:10">
      <c r="A221" s="16" t="s">
        <v>3</v>
      </c>
      <c r="B221" s="16"/>
      <c r="C221" s="16"/>
      <c r="D221" s="16"/>
      <c r="E221" s="16"/>
      <c r="F221" s="16"/>
      <c r="G221" s="16"/>
      <c r="H221" s="16"/>
      <c r="I221" s="16"/>
      <c r="J221" s="16"/>
    </row>
    <row r="222" spans="1:10">
      <c r="A222" s="17" t="s">
        <v>38</v>
      </c>
      <c r="B222" s="23">
        <f>SUM(F192,F197)</f>
        <v>12563</v>
      </c>
      <c r="C222" s="23">
        <f>F190</f>
        <v>449921</v>
      </c>
      <c r="D222" s="24">
        <f>B222/C222</f>
        <v>2.7922679759335527E-2</v>
      </c>
      <c r="E222" s="16">
        <f>SQRT(SUMSQ(G192,G197))</f>
        <v>2105.3904625983278</v>
      </c>
      <c r="F222" s="23">
        <f>G190</f>
        <v>481</v>
      </c>
      <c r="G222" s="27">
        <f>(SQRT(E222^2-(D222^2*F222^2)))/C222</f>
        <v>4.6793717628838662E-3</v>
      </c>
      <c r="H222" s="28">
        <f>D222-G222</f>
        <v>2.3243307996451662E-2</v>
      </c>
      <c r="I222" s="28">
        <f>D222+G222</f>
        <v>3.2602051522219393E-2</v>
      </c>
      <c r="J222" s="27">
        <f>(G222/1.645)/D222</f>
        <v>0.10187427997196727</v>
      </c>
    </row>
    <row r="223" spans="1:10" ht="25.5">
      <c r="A223" s="17" t="s">
        <v>40</v>
      </c>
      <c r="B223" s="23">
        <f>SUM(F193,F198)</f>
        <v>47610</v>
      </c>
      <c r="C223" s="23">
        <f>F190</f>
        <v>449921</v>
      </c>
      <c r="D223" s="24">
        <f>B223/C223</f>
        <v>0.10581857703908019</v>
      </c>
      <c r="E223" s="16">
        <f>SQRT(SUMSQ(G193,G198))</f>
        <v>4041.065453565433</v>
      </c>
      <c r="F223" s="23">
        <f>G190</f>
        <v>481</v>
      </c>
      <c r="G223" s="27">
        <f>(SQRT(E223^2-(D223^2*F223^2)))/C223</f>
        <v>8.9810097695280765E-3</v>
      </c>
      <c r="H223" s="28">
        <f>D223-G223</f>
        <v>9.6837567269552116E-2</v>
      </c>
      <c r="I223" s="28">
        <f>D223+G223</f>
        <v>0.11479958680860827</v>
      </c>
      <c r="J223" s="27">
        <f>(G223/1.645)/D223</f>
        <v>5.1593780220571803E-2</v>
      </c>
    </row>
    <row r="224" spans="1:10">
      <c r="A224" s="17" t="s">
        <v>41</v>
      </c>
      <c r="B224" s="23">
        <f>SUM(F194,F199)</f>
        <v>115814</v>
      </c>
      <c r="C224" s="23">
        <f>F190</f>
        <v>449921</v>
      </c>
      <c r="D224" s="24">
        <f>B224/C224</f>
        <v>0.2574096341357705</v>
      </c>
      <c r="E224" s="16">
        <f>SQRT(SUMSQ(G194,G199))</f>
        <v>5208.7582013374358</v>
      </c>
      <c r="F224" s="23">
        <f>G190</f>
        <v>481</v>
      </c>
      <c r="G224" s="27">
        <f>(SQRT(E224^2-(D224^2*F224^2)))/C224</f>
        <v>1.1573779489311311E-2</v>
      </c>
      <c r="H224" s="28">
        <f>D224-G224</f>
        <v>0.24583585464645918</v>
      </c>
      <c r="I224" s="28">
        <f>D224+G224</f>
        <v>0.26898341362508182</v>
      </c>
      <c r="J224" s="27">
        <f>(G224/1.645)/D224</f>
        <v>2.7332823947981335E-2</v>
      </c>
    </row>
    <row r="225" spans="1:15">
      <c r="A225" s="17" t="s">
        <v>42</v>
      </c>
      <c r="B225" s="23">
        <f>SUM(F195,F200)</f>
        <v>273934</v>
      </c>
      <c r="C225" s="23">
        <f>F190</f>
        <v>449921</v>
      </c>
      <c r="D225" s="24">
        <f>B225/C225</f>
        <v>0.6088491090658138</v>
      </c>
      <c r="E225" s="16">
        <f>SQRT(SUMSQ(G195,G200))</f>
        <v>5574.40759184328</v>
      </c>
      <c r="F225" s="23">
        <f>G190</f>
        <v>481</v>
      </c>
      <c r="G225" s="27">
        <f>(SQRT(E225^2-(D225^2*F225^2)))/C225</f>
        <v>1.237263773246622E-2</v>
      </c>
      <c r="H225" s="28">
        <f>D225-G225</f>
        <v>0.59647647133334758</v>
      </c>
      <c r="I225" s="28">
        <f>D225+G225</f>
        <v>0.62122174679828002</v>
      </c>
      <c r="J225" s="27">
        <f>(G225/1.645)/D225</f>
        <v>1.235340614233312E-2</v>
      </c>
    </row>
    <row r="227" spans="1:15">
      <c r="A227" s="16" t="s">
        <v>47</v>
      </c>
      <c r="B227" s="16" t="s">
        <v>48</v>
      </c>
      <c r="C227" s="16" t="s">
        <v>49</v>
      </c>
      <c r="D227" s="16" t="s">
        <v>50</v>
      </c>
      <c r="E227" s="16" t="s">
        <v>51</v>
      </c>
      <c r="F227" s="16" t="s">
        <v>52</v>
      </c>
      <c r="G227" s="16" t="s">
        <v>53</v>
      </c>
      <c r="H227" s="16" t="s">
        <v>20</v>
      </c>
      <c r="I227" s="16" t="s">
        <v>54</v>
      </c>
      <c r="J227" s="16" t="s">
        <v>55</v>
      </c>
    </row>
    <row r="228" spans="1:15">
      <c r="A228" s="16" t="s">
        <v>44</v>
      </c>
      <c r="B228" s="16"/>
      <c r="C228" s="16"/>
      <c r="D228" s="16"/>
      <c r="E228" s="16"/>
      <c r="F228" s="16"/>
      <c r="G228" s="16"/>
      <c r="H228" s="16"/>
      <c r="I228" s="16"/>
      <c r="J228" s="16"/>
    </row>
    <row r="229" spans="1:15">
      <c r="A229" s="17" t="s">
        <v>38</v>
      </c>
      <c r="B229" s="23">
        <f>SUM(H192,H197)</f>
        <v>68178</v>
      </c>
      <c r="C229" s="23">
        <f>H190</f>
        <v>233737</v>
      </c>
      <c r="D229" s="24">
        <f>B229/C229</f>
        <v>0.29168681038945482</v>
      </c>
      <c r="E229" s="16">
        <f>SQRT(SUMSQ(I192,I197))</f>
        <v>4533.6414723707476</v>
      </c>
      <c r="F229" s="23" t="s">
        <v>56</v>
      </c>
      <c r="G229" s="27" t="e">
        <f>(SQRT(E229^2-(D229^2*F229^2)))/C229</f>
        <v>#VALUE!</v>
      </c>
      <c r="H229" s="16" t="e">
        <f>D229-G229</f>
        <v>#VALUE!</v>
      </c>
      <c r="I229" s="28" t="e">
        <f>D229+G229</f>
        <v>#VALUE!</v>
      </c>
      <c r="J229" s="27" t="e">
        <f>(G229/1.645)/D229</f>
        <v>#VALUE!</v>
      </c>
    </row>
    <row r="230" spans="1:15" ht="25.5">
      <c r="A230" s="17" t="s">
        <v>40</v>
      </c>
      <c r="B230" s="23">
        <f t="shared" ref="B230:B232" si="2">SUM(H193,H198)</f>
        <v>60505</v>
      </c>
      <c r="C230" s="23">
        <f>H190</f>
        <v>233737</v>
      </c>
      <c r="D230" s="24">
        <f>B230/C230</f>
        <v>0.2588593162400476</v>
      </c>
      <c r="E230" s="16">
        <f t="shared" ref="E230:E232" si="3">SQRT(SUMSQ(I193,I198))</f>
        <v>4323.8178731301805</v>
      </c>
      <c r="F230" s="23" t="s">
        <v>56</v>
      </c>
      <c r="G230" s="27" t="e">
        <f>(SQRT(E230^2-(D230^2*F230^2)))/C230</f>
        <v>#VALUE!</v>
      </c>
      <c r="H230" s="28" t="e">
        <f>D230-G230</f>
        <v>#VALUE!</v>
      </c>
      <c r="I230" s="28" t="e">
        <f>D230+G230</f>
        <v>#VALUE!</v>
      </c>
      <c r="J230" s="27" t="e">
        <f>(G230/1.645)/D230</f>
        <v>#VALUE!</v>
      </c>
    </row>
    <row r="231" spans="1:15">
      <c r="A231" s="17" t="s">
        <v>41</v>
      </c>
      <c r="B231" s="23">
        <f t="shared" si="2"/>
        <v>51675</v>
      </c>
      <c r="C231" s="23">
        <f>H190</f>
        <v>233737</v>
      </c>
      <c r="D231" s="24">
        <f>B231/C231</f>
        <v>0.22108181417576164</v>
      </c>
      <c r="E231" s="16">
        <f t="shared" si="3"/>
        <v>3783.0109701136212</v>
      </c>
      <c r="F231" s="23" t="s">
        <v>56</v>
      </c>
      <c r="G231" s="27" t="e">
        <f>(SQRT(E231^2-(D231^2*F231^2)))/C231</f>
        <v>#VALUE!</v>
      </c>
      <c r="H231" s="28" t="e">
        <f>D231-G231</f>
        <v>#VALUE!</v>
      </c>
      <c r="I231" s="28" t="e">
        <f>D231+G231</f>
        <v>#VALUE!</v>
      </c>
      <c r="J231" s="27" t="e">
        <f>(G231/1.645)/D231</f>
        <v>#VALUE!</v>
      </c>
    </row>
    <row r="232" spans="1:15">
      <c r="A232" s="17" t="s">
        <v>42</v>
      </c>
      <c r="B232" s="23">
        <f t="shared" si="2"/>
        <v>53379</v>
      </c>
      <c r="C232" s="23">
        <f>H190</f>
        <v>233737</v>
      </c>
      <c r="D232" s="24">
        <f>B232/C232</f>
        <v>0.22837205919473597</v>
      </c>
      <c r="E232" s="16">
        <f t="shared" si="3"/>
        <v>3930.062722145793</v>
      </c>
      <c r="F232" s="23" t="s">
        <v>56</v>
      </c>
      <c r="G232" s="27" t="e">
        <f>(SQRT(E232^2-(D232^2*F232^2)))/C232</f>
        <v>#VALUE!</v>
      </c>
      <c r="H232" s="28" t="e">
        <f>D232-G232</f>
        <v>#VALUE!</v>
      </c>
      <c r="I232" s="28" t="e">
        <f>D232+G232</f>
        <v>#VALUE!</v>
      </c>
      <c r="J232" s="27" t="e">
        <f>(G232/1.645)/D232</f>
        <v>#VALUE!</v>
      </c>
    </row>
    <row r="236" spans="1:15" ht="15.75">
      <c r="A236" s="29">
        <v>2015</v>
      </c>
    </row>
    <row r="237" spans="1:15" ht="26.45" customHeight="1">
      <c r="A237" s="15" t="s">
        <v>26</v>
      </c>
      <c r="B237" s="48" t="s">
        <v>27</v>
      </c>
      <c r="C237" s="49"/>
      <c r="D237" s="48" t="s">
        <v>28</v>
      </c>
      <c r="E237" s="49"/>
      <c r="F237" s="50" t="s">
        <v>29</v>
      </c>
      <c r="G237" s="51"/>
      <c r="H237" s="48" t="s">
        <v>30</v>
      </c>
      <c r="I237" s="49"/>
      <c r="K237" s="16"/>
      <c r="L237" s="17" t="s">
        <v>31</v>
      </c>
      <c r="M237" s="17" t="s">
        <v>0</v>
      </c>
      <c r="N237" s="17" t="s">
        <v>3</v>
      </c>
      <c r="O237" s="17" t="s">
        <v>32</v>
      </c>
    </row>
    <row r="238" spans="1:15" ht="25.5">
      <c r="A238" s="18"/>
      <c r="B238" s="19" t="s">
        <v>33</v>
      </c>
      <c r="C238" s="19" t="s">
        <v>34</v>
      </c>
      <c r="D238" s="19" t="s">
        <v>33</v>
      </c>
      <c r="E238" s="19" t="s">
        <v>34</v>
      </c>
      <c r="F238" s="20" t="s">
        <v>33</v>
      </c>
      <c r="G238" s="20" t="s">
        <v>34</v>
      </c>
      <c r="H238" s="19" t="s">
        <v>33</v>
      </c>
      <c r="I238" s="19" t="s">
        <v>34</v>
      </c>
      <c r="K238" s="17" t="s">
        <v>35</v>
      </c>
      <c r="L238" s="16">
        <f>B239</f>
        <v>64960</v>
      </c>
      <c r="M238" s="16">
        <f>D239</f>
        <v>51959</v>
      </c>
      <c r="N238" s="16">
        <f>F239</f>
        <v>440784</v>
      </c>
      <c r="O238" s="23">
        <f>H239</f>
        <v>226925</v>
      </c>
    </row>
    <row r="239" spans="1:15">
      <c r="A239" s="19" t="s">
        <v>36</v>
      </c>
      <c r="B239" s="21">
        <v>64960</v>
      </c>
      <c r="C239" s="22">
        <v>1862</v>
      </c>
      <c r="D239" s="21">
        <v>51959</v>
      </c>
      <c r="E239" s="22">
        <v>1611</v>
      </c>
      <c r="F239" s="21">
        <v>440784</v>
      </c>
      <c r="G239" s="20">
        <v>624</v>
      </c>
      <c r="H239" s="21">
        <v>226925</v>
      </c>
      <c r="I239" s="20" t="s">
        <v>37</v>
      </c>
      <c r="K239" s="17" t="s">
        <v>38</v>
      </c>
      <c r="L239" s="23">
        <f>B241+B246</f>
        <v>6322</v>
      </c>
      <c r="M239" s="16">
        <f>D241+D246</f>
        <v>4639</v>
      </c>
      <c r="N239" s="16">
        <f>F241+F246</f>
        <v>11170</v>
      </c>
      <c r="O239" s="23">
        <f>H241+H246</f>
        <v>69843</v>
      </c>
    </row>
    <row r="240" spans="1:15">
      <c r="A240" s="19" t="s">
        <v>39</v>
      </c>
      <c r="B240" s="21">
        <v>31409</v>
      </c>
      <c r="C240" s="22">
        <v>1048</v>
      </c>
      <c r="D240" s="21">
        <v>25748</v>
      </c>
      <c r="E240" s="20">
        <v>798</v>
      </c>
      <c r="F240" s="21">
        <v>220557</v>
      </c>
      <c r="G240" s="20">
        <v>620</v>
      </c>
      <c r="H240" s="21">
        <v>115557</v>
      </c>
      <c r="I240" s="20" t="s">
        <v>37</v>
      </c>
      <c r="K240" s="17" t="s">
        <v>40</v>
      </c>
      <c r="L240" s="16">
        <f>B242+B247</f>
        <v>17189</v>
      </c>
      <c r="M240" s="16">
        <f>D242+D247</f>
        <v>4042</v>
      </c>
      <c r="N240" s="16">
        <f>F242+F247</f>
        <v>50925</v>
      </c>
      <c r="O240" s="16">
        <f>H242+H247</f>
        <v>66559</v>
      </c>
    </row>
    <row r="241" spans="1:16">
      <c r="A241" s="19" t="s">
        <v>38</v>
      </c>
      <c r="B241" s="21">
        <v>2658</v>
      </c>
      <c r="C241" s="20">
        <v>807</v>
      </c>
      <c r="D241" s="21">
        <v>1895</v>
      </c>
      <c r="E241" s="20">
        <v>681</v>
      </c>
      <c r="F241" s="21">
        <v>6324</v>
      </c>
      <c r="G241" s="22">
        <v>1448</v>
      </c>
      <c r="H241" s="21">
        <v>37208</v>
      </c>
      <c r="I241" s="22">
        <v>3502</v>
      </c>
      <c r="K241" s="17" t="s">
        <v>41</v>
      </c>
      <c r="L241" s="16">
        <f>B243+B248</f>
        <v>24504</v>
      </c>
      <c r="M241" s="16">
        <f>D243+D248</f>
        <v>6082</v>
      </c>
      <c r="N241" s="16">
        <f>F243+F248</f>
        <v>109231</v>
      </c>
      <c r="O241" s="16">
        <f>H243+H248</f>
        <v>45077</v>
      </c>
    </row>
    <row r="242" spans="1:16" ht="25.5">
      <c r="A242" s="19" t="s">
        <v>40</v>
      </c>
      <c r="B242" s="21">
        <v>9155</v>
      </c>
      <c r="C242" s="22">
        <v>1841</v>
      </c>
      <c r="D242" s="21">
        <v>1281</v>
      </c>
      <c r="E242" s="20">
        <v>730</v>
      </c>
      <c r="F242" s="21">
        <v>25501</v>
      </c>
      <c r="G242" s="22">
        <v>2802</v>
      </c>
      <c r="H242" s="21">
        <v>35255</v>
      </c>
      <c r="I242" s="22">
        <v>3325</v>
      </c>
      <c r="K242" s="17" t="s">
        <v>42</v>
      </c>
      <c r="L242" s="16">
        <f>B244+B249</f>
        <v>16945</v>
      </c>
      <c r="M242" s="23">
        <f>D244+D249</f>
        <v>37196</v>
      </c>
      <c r="N242" s="16">
        <f>F244+F249</f>
        <v>269458</v>
      </c>
      <c r="O242" s="16">
        <f>H244+H249</f>
        <v>45446</v>
      </c>
    </row>
    <row r="243" spans="1:16">
      <c r="A243" s="19" t="s">
        <v>41</v>
      </c>
      <c r="B243" s="21">
        <v>11771</v>
      </c>
      <c r="C243" s="22">
        <v>1681</v>
      </c>
      <c r="D243" s="21">
        <v>2943</v>
      </c>
      <c r="E243" s="20">
        <v>932</v>
      </c>
      <c r="F243" s="21">
        <v>56133</v>
      </c>
      <c r="G243" s="22">
        <v>3519</v>
      </c>
      <c r="H243" s="21">
        <v>20569</v>
      </c>
      <c r="I243" s="22">
        <v>2706</v>
      </c>
    </row>
    <row r="244" spans="1:16" ht="25.5">
      <c r="A244" s="19" t="s">
        <v>42</v>
      </c>
      <c r="B244" s="21">
        <v>7825</v>
      </c>
      <c r="C244" s="22">
        <v>1743</v>
      </c>
      <c r="D244" s="21">
        <v>19629</v>
      </c>
      <c r="E244" s="22">
        <v>1439</v>
      </c>
      <c r="F244" s="21">
        <v>132599</v>
      </c>
      <c r="G244" s="22">
        <v>4408</v>
      </c>
      <c r="H244" s="21">
        <v>22525</v>
      </c>
      <c r="I244" s="22">
        <v>2411</v>
      </c>
      <c r="K244" s="16"/>
      <c r="L244" s="17" t="s">
        <v>31</v>
      </c>
      <c r="M244" s="17" t="s">
        <v>0</v>
      </c>
      <c r="N244" s="17" t="s">
        <v>3</v>
      </c>
      <c r="O244" s="17" t="s">
        <v>32</v>
      </c>
    </row>
    <row r="245" spans="1:16">
      <c r="A245" s="19" t="s">
        <v>43</v>
      </c>
      <c r="B245" s="21">
        <v>33551</v>
      </c>
      <c r="C245" s="22">
        <v>1184</v>
      </c>
      <c r="D245" s="21">
        <v>26211</v>
      </c>
      <c r="E245" s="22">
        <v>1259</v>
      </c>
      <c r="F245" s="21">
        <v>220227</v>
      </c>
      <c r="G245" s="20">
        <v>173</v>
      </c>
      <c r="H245" s="21">
        <v>111368</v>
      </c>
      <c r="I245" s="20" t="s">
        <v>37</v>
      </c>
      <c r="K245" s="17" t="s">
        <v>38</v>
      </c>
      <c r="L245" s="24">
        <f>L239/$L$238</f>
        <v>9.7321428571428573E-2</v>
      </c>
      <c r="M245" s="24">
        <f>M239/$M$238</f>
        <v>8.9281933832444815E-2</v>
      </c>
      <c r="N245" s="24">
        <f>N239/$N$238</f>
        <v>2.534121020726705E-2</v>
      </c>
      <c r="O245" s="24">
        <f>O239/$O$238</f>
        <v>0.30778010355844443</v>
      </c>
    </row>
    <row r="246" spans="1:16">
      <c r="A246" s="19" t="s">
        <v>38</v>
      </c>
      <c r="B246" s="21">
        <v>3664</v>
      </c>
      <c r="C246" s="20">
        <v>892</v>
      </c>
      <c r="D246" s="21">
        <v>2744</v>
      </c>
      <c r="E246" s="20">
        <v>843</v>
      </c>
      <c r="F246" s="21">
        <v>4846</v>
      </c>
      <c r="G246" s="22">
        <v>1169</v>
      </c>
      <c r="H246" s="21">
        <v>32635</v>
      </c>
      <c r="I246" s="22">
        <v>2524</v>
      </c>
      <c r="K246" s="17" t="s">
        <v>40</v>
      </c>
      <c r="L246" s="24">
        <f>L240/$L$238</f>
        <v>0.26460899014778327</v>
      </c>
      <c r="M246" s="24">
        <f>M240/$M$238</f>
        <v>7.7792105313805121E-2</v>
      </c>
      <c r="N246" s="24">
        <f>N240/$N$238</f>
        <v>0.11553277795927257</v>
      </c>
      <c r="O246" s="24">
        <f>O240/$O$238</f>
        <v>0.29330836179354414</v>
      </c>
    </row>
    <row r="247" spans="1:16" ht="25.5">
      <c r="A247" s="19" t="s">
        <v>40</v>
      </c>
      <c r="B247" s="21">
        <v>8034</v>
      </c>
      <c r="C247" s="22">
        <v>1470</v>
      </c>
      <c r="D247" s="21">
        <v>2761</v>
      </c>
      <c r="E247" s="20">
        <v>986</v>
      </c>
      <c r="F247" s="21">
        <v>25424</v>
      </c>
      <c r="G247" s="22">
        <v>2262</v>
      </c>
      <c r="H247" s="21">
        <v>31304</v>
      </c>
      <c r="I247" s="22">
        <v>3131</v>
      </c>
      <c r="K247" s="17" t="s">
        <v>41</v>
      </c>
      <c r="L247" s="24">
        <f>L241/$L$238</f>
        <v>0.37721674876847289</v>
      </c>
      <c r="M247" s="24">
        <f>M241/$M$238</f>
        <v>0.11705383090513674</v>
      </c>
      <c r="N247" s="24">
        <f>N241/$N$238</f>
        <v>0.24781071908236232</v>
      </c>
      <c r="O247" s="24">
        <f>O241/$O$238</f>
        <v>0.19864272336675112</v>
      </c>
    </row>
    <row r="248" spans="1:16">
      <c r="A248" s="19" t="s">
        <v>41</v>
      </c>
      <c r="B248" s="21">
        <v>12733</v>
      </c>
      <c r="C248" s="22">
        <v>1825</v>
      </c>
      <c r="D248" s="21">
        <v>3139</v>
      </c>
      <c r="E248" s="22">
        <v>1006</v>
      </c>
      <c r="F248" s="21">
        <v>53098</v>
      </c>
      <c r="G248" s="22">
        <v>3447</v>
      </c>
      <c r="H248" s="21">
        <v>24508</v>
      </c>
      <c r="I248" s="22">
        <v>2802</v>
      </c>
      <c r="K248" s="17" t="s">
        <v>42</v>
      </c>
      <c r="L248" s="24">
        <f>L242/$L$238</f>
        <v>0.26085283251231528</v>
      </c>
      <c r="M248" s="24">
        <f>M242/$M$238</f>
        <v>0.71587212994861338</v>
      </c>
      <c r="N248" s="24">
        <f>N242/$N$238</f>
        <v>0.61131529275109808</v>
      </c>
      <c r="O248" s="24">
        <f>O242/$O$238</f>
        <v>0.20026881128126034</v>
      </c>
    </row>
    <row r="249" spans="1:16">
      <c r="A249" s="19" t="s">
        <v>42</v>
      </c>
      <c r="B249" s="21">
        <v>9120</v>
      </c>
      <c r="C249" s="22">
        <v>1424</v>
      </c>
      <c r="D249" s="21">
        <v>17567</v>
      </c>
      <c r="E249" s="22">
        <v>1661</v>
      </c>
      <c r="F249" s="21">
        <v>136859</v>
      </c>
      <c r="G249" s="22">
        <v>3793</v>
      </c>
      <c r="H249" s="21">
        <v>22921</v>
      </c>
      <c r="I249" s="22">
        <v>2612</v>
      </c>
      <c r="L249" s="6">
        <f>SUM(L245:L248)</f>
        <v>1</v>
      </c>
      <c r="M249" s="6">
        <f>SUM(M245:M248)</f>
        <v>1</v>
      </c>
      <c r="N249" s="6">
        <f>SUM(N245:N248)</f>
        <v>1</v>
      </c>
      <c r="O249" s="6">
        <f>SUM(O245:O248)</f>
        <v>1</v>
      </c>
    </row>
    <row r="251" spans="1:16">
      <c r="L251" t="s">
        <v>0</v>
      </c>
      <c r="M251" t="s">
        <v>1</v>
      </c>
      <c r="N251" t="s">
        <v>44</v>
      </c>
      <c r="O251" t="s">
        <v>3</v>
      </c>
    </row>
    <row r="252" spans="1:16">
      <c r="A252" t="s">
        <v>45</v>
      </c>
      <c r="K252" s="17" t="s">
        <v>42</v>
      </c>
      <c r="L252" s="25">
        <f>M248</f>
        <v>0.71587212994861338</v>
      </c>
      <c r="M252" s="25">
        <f>L248</f>
        <v>0.26085283251231528</v>
      </c>
      <c r="N252" s="25">
        <f>O248</f>
        <v>0.20026881128126034</v>
      </c>
      <c r="O252" s="25">
        <f>N248</f>
        <v>0.61131529275109808</v>
      </c>
      <c r="P252" s="25"/>
    </row>
    <row r="253" spans="1:16">
      <c r="A253" t="s">
        <v>46</v>
      </c>
    </row>
    <row r="255" spans="1:16">
      <c r="A255" s="16" t="s">
        <v>47</v>
      </c>
      <c r="B255" s="16" t="s">
        <v>48</v>
      </c>
      <c r="C255" s="16" t="s">
        <v>49</v>
      </c>
      <c r="D255" s="16" t="s">
        <v>50</v>
      </c>
      <c r="E255" s="16" t="s">
        <v>51</v>
      </c>
      <c r="F255" s="16" t="s">
        <v>52</v>
      </c>
      <c r="G255" s="16" t="s">
        <v>53</v>
      </c>
      <c r="H255" s="16" t="s">
        <v>20</v>
      </c>
      <c r="I255" s="16" t="s">
        <v>54</v>
      </c>
      <c r="J255" s="16" t="s">
        <v>55</v>
      </c>
    </row>
    <row r="256" spans="1:16">
      <c r="A256" s="16" t="s">
        <v>1</v>
      </c>
      <c r="B256" s="16"/>
      <c r="C256" s="16"/>
      <c r="D256" s="16"/>
      <c r="E256" s="16"/>
      <c r="F256" s="16"/>
      <c r="G256" s="16"/>
      <c r="H256" s="16"/>
      <c r="I256" s="16"/>
      <c r="J256" s="16"/>
    </row>
    <row r="257" spans="1:10">
      <c r="A257" s="17" t="s">
        <v>38</v>
      </c>
      <c r="B257" s="26">
        <f>SUM(B241,B246)</f>
        <v>6322</v>
      </c>
      <c r="C257" s="23">
        <f>B239</f>
        <v>64960</v>
      </c>
      <c r="D257" s="24">
        <f>B257/C257</f>
        <v>9.7321428571428573E-2</v>
      </c>
      <c r="E257" s="16">
        <f>SQRT(SUMSQ(C241,C246))</f>
        <v>1202.8769679397806</v>
      </c>
      <c r="F257" s="23">
        <f>C239</f>
        <v>1862</v>
      </c>
      <c r="G257" s="27">
        <f>(SQRT(E257^2-(D257^2*F257^2)))/C257</f>
        <v>1.8305863113032499E-2</v>
      </c>
      <c r="H257" s="28">
        <f>D257-G257</f>
        <v>7.9015565458396081E-2</v>
      </c>
      <c r="I257" s="28">
        <f>D257+G257</f>
        <v>0.11562729168446106</v>
      </c>
      <c r="J257" s="27">
        <f>(G257/1.645)/D257</f>
        <v>0.11434464564064804</v>
      </c>
    </row>
    <row r="258" spans="1:10" ht="25.5">
      <c r="A258" s="17" t="s">
        <v>40</v>
      </c>
      <c r="B258" s="23">
        <f>SUM(B242,B247)</f>
        <v>17189</v>
      </c>
      <c r="C258" s="23">
        <f>B239</f>
        <v>64960</v>
      </c>
      <c r="D258" s="24">
        <f>B258/C258</f>
        <v>0.26460899014778327</v>
      </c>
      <c r="E258" s="16">
        <f>SQRT(SUMSQ(C242,C247))</f>
        <v>2355.882212675328</v>
      </c>
      <c r="F258" s="23">
        <f>C239</f>
        <v>1862</v>
      </c>
      <c r="G258" s="27">
        <f>(SQRT(E258^2-(D258^2*F258^2)))/C258</f>
        <v>3.5464672144928093E-2</v>
      </c>
      <c r="H258" s="28">
        <f>D258-G258</f>
        <v>0.22914431800285517</v>
      </c>
      <c r="I258" s="28">
        <f>D258+G258</f>
        <v>0.30007366229271137</v>
      </c>
      <c r="J258" s="27">
        <f>(G258/1.645)/D258</f>
        <v>8.1475203093748144E-2</v>
      </c>
    </row>
    <row r="259" spans="1:10">
      <c r="A259" s="17" t="s">
        <v>41</v>
      </c>
      <c r="B259" s="23">
        <f>SUM(B243,B248)</f>
        <v>24504</v>
      </c>
      <c r="C259" s="23">
        <f>B239</f>
        <v>64960</v>
      </c>
      <c r="D259" s="24">
        <f>B259/C259</f>
        <v>0.37721674876847289</v>
      </c>
      <c r="E259" s="16">
        <f>SQRT(SUMSQ(C243,C248))</f>
        <v>2481.2065613326108</v>
      </c>
      <c r="F259" s="23">
        <f>C239</f>
        <v>1862</v>
      </c>
      <c r="G259" s="27">
        <f>(SQRT(E259^2-(D259^2*F259^2)))/C259</f>
        <v>3.6633570387703464E-2</v>
      </c>
      <c r="H259" s="28">
        <f>D259-G259</f>
        <v>0.3405831783807694</v>
      </c>
      <c r="I259" s="28">
        <f>D259+G259</f>
        <v>0.41385031915617637</v>
      </c>
      <c r="J259" s="27">
        <f>(G259/1.645)/D259</f>
        <v>5.9036741408764908E-2</v>
      </c>
    </row>
    <row r="260" spans="1:10">
      <c r="A260" s="17" t="s">
        <v>42</v>
      </c>
      <c r="B260" s="23">
        <f>SUM(B244,B249)</f>
        <v>16945</v>
      </c>
      <c r="C260" s="23">
        <f>B239</f>
        <v>64960</v>
      </c>
      <c r="D260" s="24">
        <f>B260/C260</f>
        <v>0.26085283251231528</v>
      </c>
      <c r="E260" s="16">
        <f>SQRT(SUMSQ(C244,C249))</f>
        <v>2250.7387676049834</v>
      </c>
      <c r="F260" s="23">
        <f>C239</f>
        <v>1862</v>
      </c>
      <c r="G260" s="27">
        <f>(SQRT(E260^2-(D260^2*F260^2)))/C260</f>
        <v>3.3831684892005033E-2</v>
      </c>
      <c r="H260" s="28">
        <f>D260-G260</f>
        <v>0.22702114762031025</v>
      </c>
      <c r="I260" s="28">
        <f>D260+G260</f>
        <v>0.29468451740432033</v>
      </c>
      <c r="J260" s="27">
        <f>(G260/1.645)/D260</f>
        <v>7.8842823351596023E-2</v>
      </c>
    </row>
    <row r="262" spans="1:10">
      <c r="A262" s="16" t="s">
        <v>47</v>
      </c>
      <c r="B262" s="16" t="s">
        <v>48</v>
      </c>
      <c r="C262" s="16" t="s">
        <v>49</v>
      </c>
      <c r="D262" s="16" t="s">
        <v>50</v>
      </c>
      <c r="E262" s="16" t="s">
        <v>51</v>
      </c>
      <c r="F262" s="16" t="s">
        <v>52</v>
      </c>
      <c r="G262" s="16" t="s">
        <v>53</v>
      </c>
      <c r="H262" s="16" t="s">
        <v>20</v>
      </c>
      <c r="I262" s="16" t="s">
        <v>54</v>
      </c>
      <c r="J262" s="16" t="s">
        <v>55</v>
      </c>
    </row>
    <row r="263" spans="1:10">
      <c r="A263" s="16" t="s">
        <v>28</v>
      </c>
      <c r="B263" s="16"/>
      <c r="C263" s="16"/>
      <c r="D263" s="16"/>
      <c r="E263" s="16"/>
      <c r="F263" s="16"/>
      <c r="G263" s="16"/>
      <c r="H263" s="16"/>
      <c r="I263" s="16"/>
      <c r="J263" s="16"/>
    </row>
    <row r="264" spans="1:10">
      <c r="A264" s="17" t="s">
        <v>38</v>
      </c>
      <c r="B264" s="23">
        <f>SUM(D241,D246)</f>
        <v>4639</v>
      </c>
      <c r="C264" s="23">
        <f>D239</f>
        <v>51959</v>
      </c>
      <c r="D264" s="24">
        <f>B264/C264</f>
        <v>8.9281933832444815E-2</v>
      </c>
      <c r="E264" s="16">
        <f>SQRT(SUMSQ(E241,E246))</f>
        <v>1083.7019885558946</v>
      </c>
      <c r="F264" s="23">
        <f>E239</f>
        <v>1611</v>
      </c>
      <c r="G264" s="27">
        <f>(SQRT(E264^2-(D264^2*F264^2)))/C264</f>
        <v>2.067234790072069E-2</v>
      </c>
      <c r="H264" s="28">
        <f>D264-G264</f>
        <v>6.8609585931724129E-2</v>
      </c>
      <c r="I264" s="28">
        <f>D264+G264</f>
        <v>0.1099542817331655</v>
      </c>
      <c r="J264" s="27">
        <f>(G264/1.645)/D264</f>
        <v>0.14075386027063352</v>
      </c>
    </row>
    <row r="265" spans="1:10" ht="25.5">
      <c r="A265" s="17" t="s">
        <v>40</v>
      </c>
      <c r="B265" s="23">
        <f>SUM(D242,D247)</f>
        <v>4042</v>
      </c>
      <c r="C265" s="23">
        <f>D239</f>
        <v>51959</v>
      </c>
      <c r="D265" s="24">
        <f>B265/C265</f>
        <v>7.7792105313805121E-2</v>
      </c>
      <c r="E265" s="16">
        <f>SQRT(SUMSQ(E242,E247))</f>
        <v>1226.8235406936076</v>
      </c>
      <c r="F265" s="23">
        <f>E239</f>
        <v>1611</v>
      </c>
      <c r="G265" s="27">
        <f>(SQRT(E265^2-(D265^2*F265^2)))/C265</f>
        <v>2.3487860073414801E-2</v>
      </c>
      <c r="H265" s="28">
        <f>D265-G265</f>
        <v>5.430424524039032E-2</v>
      </c>
      <c r="I265" s="28">
        <f>D265+G265</f>
        <v>0.10127996538721992</v>
      </c>
      <c r="J265" s="27">
        <f>(G265/1.645)/D265</f>
        <v>0.18354477402991379</v>
      </c>
    </row>
    <row r="266" spans="1:10">
      <c r="A266" s="17" t="s">
        <v>41</v>
      </c>
      <c r="B266" s="23">
        <f>SUM(D243,D248)</f>
        <v>6082</v>
      </c>
      <c r="C266" s="23">
        <f>D239</f>
        <v>51959</v>
      </c>
      <c r="D266" s="24">
        <f>B266/C266</f>
        <v>0.11705383090513674</v>
      </c>
      <c r="E266" s="16">
        <f>SQRT(SUMSQ(E243,E248))</f>
        <v>1371.3715761966193</v>
      </c>
      <c r="F266" s="23">
        <f>E239</f>
        <v>1611</v>
      </c>
      <c r="G266" s="27">
        <f>(SQRT(E266^2-(D266^2*F266^2)))/C266</f>
        <v>2.6142623277731088E-2</v>
      </c>
      <c r="H266" s="28">
        <f>D266-G266</f>
        <v>9.0911207627405649E-2</v>
      </c>
      <c r="I266" s="28">
        <f>D266+G266</f>
        <v>0.14319645418286783</v>
      </c>
      <c r="J266" s="27">
        <f>(G266/1.645)/D266</f>
        <v>0.1357680657046334</v>
      </c>
    </row>
    <row r="267" spans="1:10">
      <c r="A267" s="17" t="s">
        <v>42</v>
      </c>
      <c r="B267" s="23">
        <f>SUM(D244,D249)</f>
        <v>37196</v>
      </c>
      <c r="C267" s="23">
        <f>D239</f>
        <v>51959</v>
      </c>
      <c r="D267" s="24">
        <f>B267/C267</f>
        <v>0.71587212994861338</v>
      </c>
      <c r="E267" s="16">
        <f>SQRT(SUMSQ(E244,E249))</f>
        <v>2197.6446482541255</v>
      </c>
      <c r="F267" s="23">
        <f>E239</f>
        <v>1611</v>
      </c>
      <c r="G267" s="27">
        <f>(SQRT(E267^2-(D267^2*F267^2)))/C267</f>
        <v>3.6003859578683635E-2</v>
      </c>
      <c r="H267" s="28">
        <f>D267-G267</f>
        <v>0.67986827036992969</v>
      </c>
      <c r="I267" s="28">
        <f>D267+G267</f>
        <v>0.75187598952729706</v>
      </c>
      <c r="J267" s="27">
        <f>(G267/1.645)/D267</f>
        <v>3.0573679031552937E-2</v>
      </c>
    </row>
    <row r="269" spans="1:10">
      <c r="A269" s="16" t="s">
        <v>47</v>
      </c>
      <c r="B269" s="16" t="s">
        <v>48</v>
      </c>
      <c r="C269" s="16" t="s">
        <v>49</v>
      </c>
      <c r="D269" s="16" t="s">
        <v>50</v>
      </c>
      <c r="E269" s="16" t="s">
        <v>51</v>
      </c>
      <c r="F269" s="16" t="s">
        <v>52</v>
      </c>
      <c r="G269" s="16" t="s">
        <v>53</v>
      </c>
      <c r="H269" s="16" t="s">
        <v>20</v>
      </c>
      <c r="I269" s="16" t="s">
        <v>54</v>
      </c>
      <c r="J269" s="16" t="s">
        <v>55</v>
      </c>
    </row>
    <row r="270" spans="1:10">
      <c r="A270" s="16" t="s">
        <v>3</v>
      </c>
      <c r="B270" s="16"/>
      <c r="C270" s="16"/>
      <c r="D270" s="16"/>
      <c r="E270" s="16"/>
      <c r="F270" s="16"/>
      <c r="G270" s="16"/>
      <c r="H270" s="16"/>
      <c r="I270" s="16"/>
      <c r="J270" s="16"/>
    </row>
    <row r="271" spans="1:10">
      <c r="A271" s="17" t="s">
        <v>38</v>
      </c>
      <c r="B271" s="23">
        <f>SUM(F241,F246)</f>
        <v>11170</v>
      </c>
      <c r="C271" s="23">
        <f>F239</f>
        <v>440784</v>
      </c>
      <c r="D271" s="24">
        <f>B271/C271</f>
        <v>2.534121020726705E-2</v>
      </c>
      <c r="E271" s="16">
        <f>SQRT(SUMSQ(G241,G246))</f>
        <v>1860.9849542648108</v>
      </c>
      <c r="F271" s="23">
        <f>G239</f>
        <v>624</v>
      </c>
      <c r="G271" s="27">
        <f>(SQRT(E271^2-(D271^2*F271^2)))/C271</f>
        <v>4.2218360270487752E-3</v>
      </c>
      <c r="H271" s="28">
        <f>D271-G271</f>
        <v>2.1119374180218274E-2</v>
      </c>
      <c r="I271" s="28">
        <f>D271+G271</f>
        <v>2.9563046234315826E-2</v>
      </c>
      <c r="J271" s="27">
        <f>(G271/1.645)/D271</f>
        <v>0.1012763656095037</v>
      </c>
    </row>
    <row r="272" spans="1:10" ht="25.5">
      <c r="A272" s="17" t="s">
        <v>40</v>
      </c>
      <c r="B272" s="23">
        <f>SUM(F242,F247)</f>
        <v>50925</v>
      </c>
      <c r="C272" s="23">
        <f>F239</f>
        <v>440784</v>
      </c>
      <c r="D272" s="24">
        <f>B272/C272</f>
        <v>0.11553277795927257</v>
      </c>
      <c r="E272" s="16">
        <f>SQRT(SUMSQ(G242,G247))</f>
        <v>3601.0898350360549</v>
      </c>
      <c r="F272" s="23">
        <f>G239</f>
        <v>624</v>
      </c>
      <c r="G272" s="27">
        <f>(SQRT(E272^2-(D272^2*F272^2)))/C272</f>
        <v>8.1681007725362582E-3</v>
      </c>
      <c r="H272" s="28">
        <f>D272-G272</f>
        <v>0.10736467718673631</v>
      </c>
      <c r="I272" s="28">
        <f>D272+G272</f>
        <v>0.12370087873180882</v>
      </c>
      <c r="J272" s="27">
        <f>(G272/1.645)/D272</f>
        <v>4.2978372819216799E-2</v>
      </c>
    </row>
    <row r="273" spans="1:10">
      <c r="A273" s="17" t="s">
        <v>41</v>
      </c>
      <c r="B273" s="23">
        <f>SUM(F243,F248)</f>
        <v>109231</v>
      </c>
      <c r="C273" s="23">
        <f>F239</f>
        <v>440784</v>
      </c>
      <c r="D273" s="24">
        <f>B273/C273</f>
        <v>0.24781071908236232</v>
      </c>
      <c r="E273" s="16">
        <f>SQRT(SUMSQ(G243,G248))</f>
        <v>4925.9689402187669</v>
      </c>
      <c r="F273" s="23">
        <f>G239</f>
        <v>624</v>
      </c>
      <c r="G273" s="27">
        <f>(SQRT(E273^2-(D273^2*F273^2)))/C273</f>
        <v>1.1169963614552594E-2</v>
      </c>
      <c r="H273" s="28">
        <f>D273-G273</f>
        <v>0.23664075546780972</v>
      </c>
      <c r="I273" s="28">
        <f>D273+G273</f>
        <v>0.25898068269691493</v>
      </c>
      <c r="J273" s="27">
        <f>(G273/1.645)/D273</f>
        <v>2.7400959339297926E-2</v>
      </c>
    </row>
    <row r="274" spans="1:10">
      <c r="A274" s="17" t="s">
        <v>42</v>
      </c>
      <c r="B274" s="23">
        <f>SUM(F244,F249)</f>
        <v>269458</v>
      </c>
      <c r="C274" s="23">
        <f>F239</f>
        <v>440784</v>
      </c>
      <c r="D274" s="24">
        <f>B274/C274</f>
        <v>0.61131529275109808</v>
      </c>
      <c r="E274" s="16">
        <f>SQRT(SUMSQ(G244,G249))</f>
        <v>5815.2655141446467</v>
      </c>
      <c r="F274" s="23">
        <f>G239</f>
        <v>624</v>
      </c>
      <c r="G274" s="27">
        <f>(SQRT(E274^2-(D274^2*F274^2)))/C274</f>
        <v>1.316459034862617E-2</v>
      </c>
      <c r="H274" s="28">
        <f>D274-G274</f>
        <v>0.59815070240247192</v>
      </c>
      <c r="I274" s="28">
        <f>D274+G274</f>
        <v>0.62447988309972424</v>
      </c>
      <c r="J274" s="27">
        <f>(G274/1.645)/D274</f>
        <v>1.309110140116425E-2</v>
      </c>
    </row>
    <row r="276" spans="1:10">
      <c r="A276" s="16" t="s">
        <v>47</v>
      </c>
      <c r="B276" s="16" t="s">
        <v>48</v>
      </c>
      <c r="C276" s="16" t="s">
        <v>49</v>
      </c>
      <c r="D276" s="16" t="s">
        <v>50</v>
      </c>
      <c r="E276" s="16" t="s">
        <v>51</v>
      </c>
      <c r="F276" s="16" t="s">
        <v>52</v>
      </c>
      <c r="G276" s="16" t="s">
        <v>53</v>
      </c>
      <c r="H276" s="16" t="s">
        <v>20</v>
      </c>
      <c r="I276" s="16" t="s">
        <v>54</v>
      </c>
      <c r="J276" s="16" t="s">
        <v>55</v>
      </c>
    </row>
    <row r="277" spans="1:10">
      <c r="A277" s="16" t="s">
        <v>44</v>
      </c>
      <c r="B277" s="16"/>
      <c r="C277" s="16"/>
      <c r="D277" s="16"/>
      <c r="E277" s="16"/>
      <c r="F277" s="16"/>
      <c r="G277" s="16"/>
      <c r="H277" s="16"/>
      <c r="I277" s="16"/>
      <c r="J277" s="16"/>
    </row>
    <row r="278" spans="1:10">
      <c r="A278" s="17" t="s">
        <v>38</v>
      </c>
      <c r="B278" s="23">
        <f>SUM(H241,H246)</f>
        <v>69843</v>
      </c>
      <c r="C278" s="23">
        <f>H239</f>
        <v>226925</v>
      </c>
      <c r="D278" s="24">
        <f>B278/C278</f>
        <v>0.30778010355844443</v>
      </c>
      <c r="E278" s="16">
        <f>SQRT(SUMSQ(I241,I246))</f>
        <v>4316.7788917200751</v>
      </c>
      <c r="F278" s="23" t="s">
        <v>56</v>
      </c>
      <c r="G278" s="27" t="e">
        <f>(SQRT(E278^2-(D278^2*F278^2)))/C278</f>
        <v>#VALUE!</v>
      </c>
      <c r="H278" s="28" t="e">
        <f>D278-G278</f>
        <v>#VALUE!</v>
      </c>
      <c r="I278" s="28" t="e">
        <f>D278+G278</f>
        <v>#VALUE!</v>
      </c>
      <c r="J278" s="27" t="e">
        <f>(G278/1.645)/D278</f>
        <v>#VALUE!</v>
      </c>
    </row>
    <row r="279" spans="1:10" ht="25.5">
      <c r="A279" s="17" t="s">
        <v>40</v>
      </c>
      <c r="B279" s="23">
        <f>SUM(H242,H247)</f>
        <v>66559</v>
      </c>
      <c r="C279" s="23">
        <f>H239</f>
        <v>226925</v>
      </c>
      <c r="D279" s="24">
        <f>B279/C279</f>
        <v>0.29330836179354414</v>
      </c>
      <c r="E279" s="16">
        <f>SQRT(SUMSQ(I242,I247))</f>
        <v>4567.1419947271179</v>
      </c>
      <c r="F279" s="23" t="s">
        <v>56</v>
      </c>
      <c r="G279" s="27" t="e">
        <f>(SQRT(E279^2-(D279^2*F279^2)))/C279</f>
        <v>#VALUE!</v>
      </c>
      <c r="H279" s="28" t="e">
        <f>D279-G279</f>
        <v>#VALUE!</v>
      </c>
      <c r="I279" s="28" t="e">
        <f>D279+G279</f>
        <v>#VALUE!</v>
      </c>
      <c r="J279" s="27" t="e">
        <f>(G279/1.645)/D279</f>
        <v>#VALUE!</v>
      </c>
    </row>
    <row r="280" spans="1:10">
      <c r="A280" s="17" t="s">
        <v>41</v>
      </c>
      <c r="B280" s="23">
        <f>SUM(H243,H248)</f>
        <v>45077</v>
      </c>
      <c r="C280" s="23">
        <f>H239</f>
        <v>226925</v>
      </c>
      <c r="D280" s="24">
        <f>B280/C280</f>
        <v>0.19864272336675112</v>
      </c>
      <c r="E280" s="16">
        <f>SQRT(SUMSQ(I243,I248))</f>
        <v>3895.3356723137481</v>
      </c>
      <c r="F280" s="23" t="s">
        <v>56</v>
      </c>
      <c r="G280" s="27" t="e">
        <f>(SQRT(E280^2-(D280^2*F280^2)))/C280</f>
        <v>#VALUE!</v>
      </c>
      <c r="H280" s="28" t="e">
        <f>D280-G280</f>
        <v>#VALUE!</v>
      </c>
      <c r="I280" s="28" t="e">
        <f>D280+G280</f>
        <v>#VALUE!</v>
      </c>
      <c r="J280" s="27" t="e">
        <f>(G280/1.645)/D280</f>
        <v>#VALUE!</v>
      </c>
    </row>
    <row r="281" spans="1:10">
      <c r="A281" s="17" t="s">
        <v>42</v>
      </c>
      <c r="B281" s="23">
        <f>SUM(H244,H249)</f>
        <v>45446</v>
      </c>
      <c r="C281" s="23">
        <f>H239</f>
        <v>226925</v>
      </c>
      <c r="D281" s="24">
        <f>B281/C281</f>
        <v>0.20026881128126034</v>
      </c>
      <c r="E281" s="16">
        <f>SQRT(SUMSQ(I244,I249))</f>
        <v>3554.6399255058168</v>
      </c>
      <c r="F281" s="23" t="s">
        <v>56</v>
      </c>
      <c r="G281" s="27" t="e">
        <f>(SQRT(E281^2-(D281^2*F281^2)))/C281</f>
        <v>#VALUE!</v>
      </c>
      <c r="H281" s="28" t="e">
        <f>D281-G281</f>
        <v>#VALUE!</v>
      </c>
      <c r="I281" s="28" t="e">
        <f>D281+G281</f>
        <v>#VALUE!</v>
      </c>
      <c r="J281" s="27" t="e">
        <f>(G281/1.645)/D281</f>
        <v>#VALUE!</v>
      </c>
    </row>
  </sheetData>
  <mergeCells count="32">
    <mergeCell ref="B26:C26"/>
    <mergeCell ref="D26:E26"/>
    <mergeCell ref="F26:G26"/>
    <mergeCell ref="H26:I26"/>
    <mergeCell ref="B124:C124"/>
    <mergeCell ref="D124:E124"/>
    <mergeCell ref="F124:G124"/>
    <mergeCell ref="H124:I124"/>
    <mergeCell ref="B237:C237"/>
    <mergeCell ref="D237:E237"/>
    <mergeCell ref="F237:G237"/>
    <mergeCell ref="H237:I237"/>
    <mergeCell ref="B188:C188"/>
    <mergeCell ref="D188:E188"/>
    <mergeCell ref="F188:G188"/>
    <mergeCell ref="H188:I188"/>
    <mergeCell ref="B2:C2"/>
    <mergeCell ref="D2:E2"/>
    <mergeCell ref="F2:G2"/>
    <mergeCell ref="H2:I2"/>
    <mergeCell ref="B104:C104"/>
    <mergeCell ref="D104:E104"/>
    <mergeCell ref="F104:G104"/>
    <mergeCell ref="H104:I104"/>
    <mergeCell ref="B79:C79"/>
    <mergeCell ref="D79:E79"/>
    <mergeCell ref="F79:G79"/>
    <mergeCell ref="H79:I79"/>
    <mergeCell ref="B54:C54"/>
    <mergeCell ref="D54:E54"/>
    <mergeCell ref="F54:G54"/>
    <mergeCell ref="H54:I54"/>
  </mergeCells>
  <hyperlinks>
    <hyperlink ref="B20" r:id="rId1" xr:uid="{C3DE89CC-6167-47A3-8CA3-87366371A92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MFI</vt:lpstr>
      <vt:lpstr>Educational Attainment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2014-03-19T16:00:07Z</dcterms:created>
  <dcterms:modified xsi:type="dcterms:W3CDTF">2025-11-10T14:08:04Z</dcterms:modified>
</cp:coreProperties>
</file>