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emographics\For Web\"/>
    </mc:Choice>
  </mc:AlternateContent>
  <xr:revisionPtr revIDLastSave="0" documentId="13_ncr:1_{BE28618D-8F65-4E23-A1E7-F60BD93ED05D}" xr6:coauthVersionLast="47" xr6:coauthVersionMax="47" xr10:uidLastSave="{00000000-0000-0000-0000-000000000000}"/>
  <bookViews>
    <workbookView xWindow="20370" yWindow="-120" windowWidth="25440" windowHeight="15270" activeTab="1" xr2:uid="{00000000-000D-0000-FFFF-FFFF00000000}"/>
  </bookViews>
  <sheets>
    <sheet name="2000 Census Data" sheetId="10" r:id="rId1"/>
    <sheet name="Travis Top Languages 2023" sheetId="17" r:id="rId2"/>
    <sheet name="MSA Top Languages Spoken 2023" sheetId="16" r:id="rId3"/>
    <sheet name="Travis Top Languages 2022" sheetId="14" r:id="rId4"/>
    <sheet name="MSA Top Languages Spoken 2022" sheetId="15" r:id="rId5"/>
    <sheet name="Travis Top Languages 2021" sheetId="4" r:id="rId6"/>
    <sheet name="MSA Top Languages Spoken 2021" sheetId="13" r:id="rId7"/>
    <sheet name="2010 Census Data" sheetId="11" r:id="rId8"/>
    <sheet name="MSA Top Languages Spoken 2019" sheetId="9" r:id="rId9"/>
  </sheets>
  <definedNames>
    <definedName name="_xlnm._FilterDatabase" localSheetId="7" hidden="1">'2010 Census Data'!$T$6:$AB$6</definedName>
    <definedName name="_xlnm._FilterDatabase" localSheetId="8" hidden="1">'MSA Top Languages Spoken 2019'!$A$4:$V$47</definedName>
    <definedName name="_xlnm._FilterDatabase" localSheetId="6" hidden="1">'MSA Top Languages Spoken 2021'!$A$4:$V$46</definedName>
    <definedName name="_xlnm._FilterDatabase" localSheetId="4" hidden="1">'MSA Top Languages Spoken 2022'!$A$4:$V$46</definedName>
    <definedName name="_xlnm._FilterDatabase" localSheetId="2" hidden="1">'MSA Top Languages Spoken 2023'!$A$4:$V$46</definedName>
    <definedName name="_xlnm._FilterDatabase" localSheetId="5" hidden="1">'Travis Top Languages 2021'!$A$4:$V$46</definedName>
    <definedName name="_xlnm._FilterDatabase" localSheetId="3" hidden="1">'Travis Top Languages 2022'!$A$4:$V$46</definedName>
    <definedName name="_xlnm._FilterDatabase" localSheetId="1" hidden="1">'Travis Top Languages 2023'!$A$4:$V$46</definedName>
    <definedName name="_xlnm.Print_Area" localSheetId="8">'MSA Top Languages Spoken 2019'!$A$1:$V$49</definedName>
    <definedName name="_xlnm.Print_Area" localSheetId="6">'MSA Top Languages Spoken 2021'!$A$1:$V$51</definedName>
    <definedName name="_xlnm.Print_Area" localSheetId="4">'MSA Top Languages Spoken 2022'!$A$1:$V$51</definedName>
    <definedName name="_xlnm.Print_Area" localSheetId="2">'MSA Top Languages Spoken 2023'!$A$1:$V$51</definedName>
    <definedName name="_xlnm.Print_Area" localSheetId="5">'Travis Top Languages 2021'!$A$1:$V$51</definedName>
    <definedName name="_xlnm.Print_Area" localSheetId="3">'Travis Top Languages 2022'!$A$1:$V$51</definedName>
    <definedName name="_xlnm.Print_Area" localSheetId="1">'Travis Top Languages 2023'!$A$1:$V$51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" i="17" l="1"/>
  <c r="Y6" i="17"/>
  <c r="Y5" i="17"/>
  <c r="Y4" i="17"/>
  <c r="Y8" i="16"/>
  <c r="Z8" i="16" s="1"/>
  <c r="Y8" i="15" l="1"/>
  <c r="I48" i="17"/>
  <c r="H48" i="17"/>
  <c r="C48" i="17"/>
  <c r="B48" i="17"/>
  <c r="U46" i="17"/>
  <c r="V46" i="17" s="1"/>
  <c r="N46" i="17"/>
  <c r="L46" i="17"/>
  <c r="M46" i="17" s="1"/>
  <c r="K46" i="17"/>
  <c r="J46" i="17"/>
  <c r="F46" i="17"/>
  <c r="G46" i="17" s="1"/>
  <c r="E46" i="17"/>
  <c r="D46" i="17"/>
  <c r="U45" i="17"/>
  <c r="V45" i="17" s="1"/>
  <c r="N45" i="17"/>
  <c r="L45" i="17"/>
  <c r="M45" i="17" s="1"/>
  <c r="K45" i="17"/>
  <c r="J45" i="17"/>
  <c r="F45" i="17"/>
  <c r="G45" i="17" s="1"/>
  <c r="E45" i="17"/>
  <c r="D45" i="17"/>
  <c r="U44" i="17"/>
  <c r="V44" i="17" s="1"/>
  <c r="N44" i="17"/>
  <c r="L44" i="17"/>
  <c r="M44" i="17" s="1"/>
  <c r="K44" i="17"/>
  <c r="J44" i="17"/>
  <c r="F44" i="17"/>
  <c r="G44" i="17" s="1"/>
  <c r="E44" i="17"/>
  <c r="D44" i="17"/>
  <c r="U43" i="17"/>
  <c r="V43" i="17" s="1"/>
  <c r="N43" i="17"/>
  <c r="L43" i="17"/>
  <c r="M43" i="17" s="1"/>
  <c r="K43" i="17"/>
  <c r="J43" i="17"/>
  <c r="F43" i="17"/>
  <c r="G43" i="17" s="1"/>
  <c r="E43" i="17"/>
  <c r="D43" i="17"/>
  <c r="U42" i="17"/>
  <c r="V42" i="17" s="1"/>
  <c r="N42" i="17"/>
  <c r="L42" i="17"/>
  <c r="M42" i="17" s="1"/>
  <c r="K42" i="17"/>
  <c r="J42" i="17"/>
  <c r="F42" i="17"/>
  <c r="G42" i="17" s="1"/>
  <c r="E42" i="17"/>
  <c r="D42" i="17"/>
  <c r="U41" i="17"/>
  <c r="V41" i="17" s="1"/>
  <c r="N41" i="17"/>
  <c r="L41" i="17"/>
  <c r="M41" i="17" s="1"/>
  <c r="K41" i="17"/>
  <c r="J41" i="17"/>
  <c r="F41" i="17"/>
  <c r="G41" i="17" s="1"/>
  <c r="E41" i="17"/>
  <c r="D41" i="17"/>
  <c r="U40" i="17"/>
  <c r="V40" i="17" s="1"/>
  <c r="N40" i="17"/>
  <c r="L40" i="17"/>
  <c r="M40" i="17" s="1"/>
  <c r="K40" i="17"/>
  <c r="J40" i="17"/>
  <c r="F40" i="17"/>
  <c r="G40" i="17" s="1"/>
  <c r="E40" i="17"/>
  <c r="D40" i="17"/>
  <c r="U39" i="17"/>
  <c r="V39" i="17" s="1"/>
  <c r="N39" i="17"/>
  <c r="L39" i="17"/>
  <c r="M39" i="17" s="1"/>
  <c r="K39" i="17"/>
  <c r="J39" i="17"/>
  <c r="F39" i="17"/>
  <c r="G39" i="17" s="1"/>
  <c r="E39" i="17"/>
  <c r="D39" i="17"/>
  <c r="U38" i="17"/>
  <c r="V38" i="17" s="1"/>
  <c r="N38" i="17"/>
  <c r="L38" i="17"/>
  <c r="M38" i="17" s="1"/>
  <c r="K38" i="17"/>
  <c r="J38" i="17"/>
  <c r="F38" i="17"/>
  <c r="G38" i="17" s="1"/>
  <c r="E38" i="17"/>
  <c r="D38" i="17"/>
  <c r="U37" i="17"/>
  <c r="V37" i="17" s="1"/>
  <c r="N37" i="17"/>
  <c r="L37" i="17"/>
  <c r="M37" i="17" s="1"/>
  <c r="K37" i="17"/>
  <c r="J37" i="17"/>
  <c r="F37" i="17"/>
  <c r="G37" i="17" s="1"/>
  <c r="E37" i="17"/>
  <c r="D37" i="17"/>
  <c r="U36" i="17"/>
  <c r="V36" i="17" s="1"/>
  <c r="N36" i="17"/>
  <c r="L36" i="17"/>
  <c r="M36" i="17" s="1"/>
  <c r="K36" i="17"/>
  <c r="J36" i="17"/>
  <c r="F36" i="17"/>
  <c r="G36" i="17" s="1"/>
  <c r="E36" i="17"/>
  <c r="D36" i="17"/>
  <c r="U35" i="17"/>
  <c r="V35" i="17" s="1"/>
  <c r="N35" i="17"/>
  <c r="L35" i="17"/>
  <c r="M35" i="17" s="1"/>
  <c r="K35" i="17"/>
  <c r="J35" i="17"/>
  <c r="F35" i="17"/>
  <c r="G35" i="17" s="1"/>
  <c r="E35" i="17"/>
  <c r="D35" i="17"/>
  <c r="U34" i="17"/>
  <c r="V34" i="17" s="1"/>
  <c r="N34" i="17"/>
  <c r="L34" i="17"/>
  <c r="M34" i="17" s="1"/>
  <c r="K34" i="17"/>
  <c r="J34" i="17"/>
  <c r="F34" i="17"/>
  <c r="G34" i="17" s="1"/>
  <c r="E34" i="17"/>
  <c r="D34" i="17"/>
  <c r="U33" i="17"/>
  <c r="V33" i="17" s="1"/>
  <c r="N33" i="17"/>
  <c r="L33" i="17"/>
  <c r="M33" i="17" s="1"/>
  <c r="K33" i="17"/>
  <c r="J33" i="17"/>
  <c r="F33" i="17"/>
  <c r="G33" i="17" s="1"/>
  <c r="E33" i="17"/>
  <c r="D33" i="17"/>
  <c r="U32" i="17"/>
  <c r="V32" i="17" s="1"/>
  <c r="N32" i="17"/>
  <c r="L32" i="17"/>
  <c r="M32" i="17" s="1"/>
  <c r="K32" i="17"/>
  <c r="J32" i="17"/>
  <c r="F32" i="17"/>
  <c r="G32" i="17" s="1"/>
  <c r="E32" i="17"/>
  <c r="D32" i="17"/>
  <c r="U31" i="17"/>
  <c r="V31" i="17" s="1"/>
  <c r="N31" i="17"/>
  <c r="L31" i="17"/>
  <c r="M31" i="17" s="1"/>
  <c r="K31" i="17"/>
  <c r="J31" i="17"/>
  <c r="F31" i="17"/>
  <c r="G31" i="17" s="1"/>
  <c r="E31" i="17"/>
  <c r="D31" i="17"/>
  <c r="U13" i="17"/>
  <c r="V13" i="17" s="1"/>
  <c r="N13" i="17"/>
  <c r="L13" i="17"/>
  <c r="M13" i="17" s="1"/>
  <c r="K13" i="17"/>
  <c r="J13" i="17"/>
  <c r="F13" i="17"/>
  <c r="G13" i="17" s="1"/>
  <c r="E13" i="17"/>
  <c r="D13" i="17"/>
  <c r="U28" i="17"/>
  <c r="V28" i="17" s="1"/>
  <c r="N28" i="17"/>
  <c r="L28" i="17"/>
  <c r="M28" i="17" s="1"/>
  <c r="K28" i="17"/>
  <c r="J28" i="17"/>
  <c r="F28" i="17"/>
  <c r="G28" i="17" s="1"/>
  <c r="E28" i="17"/>
  <c r="D28" i="17"/>
  <c r="U30" i="17"/>
  <c r="V30" i="17" s="1"/>
  <c r="N30" i="17"/>
  <c r="L30" i="17"/>
  <c r="M30" i="17" s="1"/>
  <c r="K30" i="17"/>
  <c r="J30" i="17"/>
  <c r="F30" i="17"/>
  <c r="G30" i="17" s="1"/>
  <c r="E30" i="17"/>
  <c r="D30" i="17"/>
  <c r="U24" i="17"/>
  <c r="V24" i="17" s="1"/>
  <c r="N24" i="17"/>
  <c r="L24" i="17"/>
  <c r="M24" i="17" s="1"/>
  <c r="K24" i="17"/>
  <c r="J24" i="17"/>
  <c r="F24" i="17"/>
  <c r="G24" i="17" s="1"/>
  <c r="E24" i="17"/>
  <c r="D24" i="17"/>
  <c r="U11" i="17"/>
  <c r="V11" i="17" s="1"/>
  <c r="N11" i="17"/>
  <c r="L11" i="17"/>
  <c r="M11" i="17" s="1"/>
  <c r="K11" i="17"/>
  <c r="J11" i="17"/>
  <c r="F11" i="17"/>
  <c r="G11" i="17" s="1"/>
  <c r="E11" i="17"/>
  <c r="D11" i="17"/>
  <c r="U20" i="17"/>
  <c r="V20" i="17" s="1"/>
  <c r="N20" i="17"/>
  <c r="L20" i="17"/>
  <c r="M20" i="17" s="1"/>
  <c r="K20" i="17"/>
  <c r="J20" i="17"/>
  <c r="F20" i="17"/>
  <c r="G20" i="17" s="1"/>
  <c r="E20" i="17"/>
  <c r="D20" i="17"/>
  <c r="U23" i="17"/>
  <c r="V23" i="17" s="1"/>
  <c r="N23" i="17"/>
  <c r="L23" i="17"/>
  <c r="M23" i="17" s="1"/>
  <c r="K23" i="17"/>
  <c r="J23" i="17"/>
  <c r="F23" i="17"/>
  <c r="G23" i="17" s="1"/>
  <c r="E23" i="17"/>
  <c r="D23" i="17"/>
  <c r="U27" i="17"/>
  <c r="V27" i="17" s="1"/>
  <c r="N27" i="17"/>
  <c r="L27" i="17"/>
  <c r="M27" i="17" s="1"/>
  <c r="K27" i="17"/>
  <c r="J27" i="17"/>
  <c r="F27" i="17"/>
  <c r="G27" i="17" s="1"/>
  <c r="E27" i="17"/>
  <c r="D27" i="17"/>
  <c r="U9" i="17"/>
  <c r="V9" i="17" s="1"/>
  <c r="N9" i="17"/>
  <c r="O9" i="17" s="1"/>
  <c r="R9" i="17" s="1"/>
  <c r="S9" i="17" s="1"/>
  <c r="L9" i="17"/>
  <c r="M9" i="17" s="1"/>
  <c r="K9" i="17"/>
  <c r="J9" i="17"/>
  <c r="F9" i="17"/>
  <c r="G9" i="17" s="1"/>
  <c r="E9" i="17"/>
  <c r="D9" i="17"/>
  <c r="U29" i="17"/>
  <c r="V29" i="17" s="1"/>
  <c r="N29" i="17"/>
  <c r="O29" i="17" s="1"/>
  <c r="R29" i="17" s="1"/>
  <c r="S29" i="17" s="1"/>
  <c r="L29" i="17"/>
  <c r="M29" i="17" s="1"/>
  <c r="K29" i="17"/>
  <c r="J29" i="17"/>
  <c r="F29" i="17"/>
  <c r="G29" i="17" s="1"/>
  <c r="E29" i="17"/>
  <c r="D29" i="17"/>
  <c r="U10" i="17"/>
  <c r="V10" i="17" s="1"/>
  <c r="N10" i="17"/>
  <c r="L10" i="17"/>
  <c r="M10" i="17" s="1"/>
  <c r="K10" i="17"/>
  <c r="J10" i="17"/>
  <c r="F10" i="17"/>
  <c r="G10" i="17" s="1"/>
  <c r="E10" i="17"/>
  <c r="D10" i="17"/>
  <c r="U17" i="17"/>
  <c r="V17" i="17" s="1"/>
  <c r="N17" i="17"/>
  <c r="L17" i="17"/>
  <c r="M17" i="17" s="1"/>
  <c r="K17" i="17"/>
  <c r="J17" i="17"/>
  <c r="F17" i="17"/>
  <c r="G17" i="17" s="1"/>
  <c r="E17" i="17"/>
  <c r="D17" i="17"/>
  <c r="U8" i="17"/>
  <c r="V8" i="17" s="1"/>
  <c r="N8" i="17"/>
  <c r="L8" i="17"/>
  <c r="M8" i="17" s="1"/>
  <c r="K8" i="17"/>
  <c r="J8" i="17"/>
  <c r="F8" i="17"/>
  <c r="G8" i="17" s="1"/>
  <c r="E8" i="17"/>
  <c r="D8" i="17"/>
  <c r="U21" i="17"/>
  <c r="V21" i="17" s="1"/>
  <c r="N21" i="17"/>
  <c r="O21" i="17" s="1"/>
  <c r="R21" i="17" s="1"/>
  <c r="S21" i="17" s="1"/>
  <c r="L21" i="17"/>
  <c r="M21" i="17" s="1"/>
  <c r="K21" i="17"/>
  <c r="J21" i="17"/>
  <c r="F21" i="17"/>
  <c r="G21" i="17" s="1"/>
  <c r="E21" i="17"/>
  <c r="D21" i="17"/>
  <c r="U12" i="17"/>
  <c r="V12" i="17" s="1"/>
  <c r="N12" i="17"/>
  <c r="L12" i="17"/>
  <c r="M12" i="17" s="1"/>
  <c r="K12" i="17"/>
  <c r="J12" i="17"/>
  <c r="F12" i="17"/>
  <c r="G12" i="17" s="1"/>
  <c r="E12" i="17"/>
  <c r="D12" i="17"/>
  <c r="U26" i="17"/>
  <c r="V26" i="17" s="1"/>
  <c r="N26" i="17"/>
  <c r="O26" i="17" s="1"/>
  <c r="R26" i="17" s="1"/>
  <c r="S26" i="17" s="1"/>
  <c r="L26" i="17"/>
  <c r="M26" i="17" s="1"/>
  <c r="K26" i="17"/>
  <c r="J26" i="17"/>
  <c r="F26" i="17"/>
  <c r="G26" i="17" s="1"/>
  <c r="E26" i="17"/>
  <c r="D26" i="17"/>
  <c r="U15" i="17"/>
  <c r="V15" i="17" s="1"/>
  <c r="N15" i="17"/>
  <c r="O15" i="17" s="1"/>
  <c r="R15" i="17" s="1"/>
  <c r="S15" i="17" s="1"/>
  <c r="L15" i="17"/>
  <c r="M15" i="17" s="1"/>
  <c r="K15" i="17"/>
  <c r="J15" i="17"/>
  <c r="F15" i="17"/>
  <c r="G15" i="17" s="1"/>
  <c r="E15" i="17"/>
  <c r="D15" i="17"/>
  <c r="U18" i="17"/>
  <c r="V18" i="17" s="1"/>
  <c r="N18" i="17"/>
  <c r="O18" i="17" s="1"/>
  <c r="R18" i="17" s="1"/>
  <c r="S18" i="17" s="1"/>
  <c r="L18" i="17"/>
  <c r="M18" i="17" s="1"/>
  <c r="K18" i="17"/>
  <c r="J18" i="17"/>
  <c r="F18" i="17"/>
  <c r="G18" i="17" s="1"/>
  <c r="E18" i="17"/>
  <c r="D18" i="17"/>
  <c r="U22" i="17"/>
  <c r="V22" i="17" s="1"/>
  <c r="N22" i="17"/>
  <c r="L22" i="17"/>
  <c r="M22" i="17" s="1"/>
  <c r="K22" i="17"/>
  <c r="J22" i="17"/>
  <c r="F22" i="17"/>
  <c r="G22" i="17" s="1"/>
  <c r="E22" i="17"/>
  <c r="D22" i="17"/>
  <c r="U14" i="17"/>
  <c r="V14" i="17" s="1"/>
  <c r="N14" i="17"/>
  <c r="L14" i="17"/>
  <c r="M14" i="17" s="1"/>
  <c r="K14" i="17"/>
  <c r="J14" i="17"/>
  <c r="F14" i="17"/>
  <c r="G14" i="17" s="1"/>
  <c r="E14" i="17"/>
  <c r="D14" i="17"/>
  <c r="N25" i="17"/>
  <c r="O25" i="17" s="1"/>
  <c r="R25" i="17" s="1"/>
  <c r="S25" i="17" s="1"/>
  <c r="L25" i="17"/>
  <c r="M25" i="17" s="1"/>
  <c r="K25" i="17"/>
  <c r="J25" i="17"/>
  <c r="F25" i="17"/>
  <c r="G25" i="17" s="1"/>
  <c r="E25" i="17"/>
  <c r="D25" i="17"/>
  <c r="Y9" i="17"/>
  <c r="Z9" i="17" s="1"/>
  <c r="U19" i="17"/>
  <c r="V19" i="17" s="1"/>
  <c r="N19" i="17"/>
  <c r="O19" i="17" s="1"/>
  <c r="R19" i="17" s="1"/>
  <c r="S19" i="17" s="1"/>
  <c r="L19" i="17"/>
  <c r="M19" i="17" s="1"/>
  <c r="K19" i="17"/>
  <c r="J19" i="17"/>
  <c r="F19" i="17"/>
  <c r="G19" i="17" s="1"/>
  <c r="E19" i="17"/>
  <c r="D19" i="17"/>
  <c r="Y8" i="17"/>
  <c r="U16" i="17"/>
  <c r="V16" i="17" s="1"/>
  <c r="N16" i="17"/>
  <c r="L16" i="17"/>
  <c r="M16" i="17" s="1"/>
  <c r="K16" i="17"/>
  <c r="J16" i="17"/>
  <c r="F16" i="17"/>
  <c r="G16" i="17" s="1"/>
  <c r="E16" i="17"/>
  <c r="D16" i="17"/>
  <c r="U7" i="17"/>
  <c r="V7" i="17" s="1"/>
  <c r="N7" i="17"/>
  <c r="O7" i="17" s="1"/>
  <c r="R7" i="17" s="1"/>
  <c r="S7" i="17" s="1"/>
  <c r="L7" i="17"/>
  <c r="M7" i="17" s="1"/>
  <c r="K7" i="17"/>
  <c r="J7" i="17"/>
  <c r="F7" i="17"/>
  <c r="G7" i="17" s="1"/>
  <c r="E7" i="17"/>
  <c r="D7" i="17"/>
  <c r="U6" i="17"/>
  <c r="V6" i="17" s="1"/>
  <c r="N6" i="17"/>
  <c r="O6" i="17" s="1"/>
  <c r="R6" i="17" s="1"/>
  <c r="S6" i="17" s="1"/>
  <c r="L6" i="17"/>
  <c r="M6" i="17" s="1"/>
  <c r="K6" i="17"/>
  <c r="J6" i="17"/>
  <c r="F6" i="17"/>
  <c r="G6" i="17" s="1"/>
  <c r="E6" i="17"/>
  <c r="D6" i="17"/>
  <c r="U5" i="17"/>
  <c r="V5" i="17" s="1"/>
  <c r="N5" i="17"/>
  <c r="O5" i="17" s="1"/>
  <c r="L5" i="17"/>
  <c r="M5" i="17" s="1"/>
  <c r="K5" i="17"/>
  <c r="J5" i="17"/>
  <c r="F5" i="17"/>
  <c r="G5" i="17" s="1"/>
  <c r="E5" i="17"/>
  <c r="D5" i="17"/>
  <c r="I48" i="16"/>
  <c r="H48" i="16"/>
  <c r="Y6" i="16" s="1"/>
  <c r="C48" i="16"/>
  <c r="B48" i="16"/>
  <c r="U45" i="16"/>
  <c r="V45" i="16" s="1"/>
  <c r="N45" i="16"/>
  <c r="O45" i="16" s="1"/>
  <c r="L45" i="16"/>
  <c r="M45" i="16" s="1"/>
  <c r="K45" i="16"/>
  <c r="J45" i="16"/>
  <c r="F45" i="16"/>
  <c r="G45" i="16" s="1"/>
  <c r="E45" i="16"/>
  <c r="D45" i="16"/>
  <c r="U44" i="16"/>
  <c r="V44" i="16" s="1"/>
  <c r="N44" i="16"/>
  <c r="O44" i="16" s="1"/>
  <c r="L44" i="16"/>
  <c r="M44" i="16" s="1"/>
  <c r="K44" i="16"/>
  <c r="J44" i="16"/>
  <c r="F44" i="16"/>
  <c r="G44" i="16" s="1"/>
  <c r="E44" i="16"/>
  <c r="D44" i="16"/>
  <c r="U43" i="16"/>
  <c r="V43" i="16" s="1"/>
  <c r="N43" i="16"/>
  <c r="O43" i="16" s="1"/>
  <c r="L43" i="16"/>
  <c r="M43" i="16" s="1"/>
  <c r="K43" i="16"/>
  <c r="J43" i="16"/>
  <c r="F43" i="16"/>
  <c r="G43" i="16" s="1"/>
  <c r="E43" i="16"/>
  <c r="D43" i="16"/>
  <c r="U42" i="16"/>
  <c r="V42" i="16" s="1"/>
  <c r="N42" i="16"/>
  <c r="O42" i="16" s="1"/>
  <c r="L42" i="16"/>
  <c r="M42" i="16" s="1"/>
  <c r="K42" i="16"/>
  <c r="J42" i="16"/>
  <c r="F42" i="16"/>
  <c r="G42" i="16" s="1"/>
  <c r="E42" i="16"/>
  <c r="D42" i="16"/>
  <c r="U41" i="16"/>
  <c r="V41" i="16" s="1"/>
  <c r="N41" i="16"/>
  <c r="O41" i="16" s="1"/>
  <c r="L41" i="16"/>
  <c r="M41" i="16" s="1"/>
  <c r="K41" i="16"/>
  <c r="J41" i="16"/>
  <c r="F41" i="16"/>
  <c r="G41" i="16" s="1"/>
  <c r="E41" i="16"/>
  <c r="D41" i="16"/>
  <c r="U40" i="16"/>
  <c r="V40" i="16" s="1"/>
  <c r="N40" i="16"/>
  <c r="O40" i="16" s="1"/>
  <c r="L40" i="16"/>
  <c r="M40" i="16" s="1"/>
  <c r="K40" i="16"/>
  <c r="J40" i="16"/>
  <c r="F40" i="16"/>
  <c r="G40" i="16" s="1"/>
  <c r="E40" i="16"/>
  <c r="D40" i="16"/>
  <c r="U39" i="16"/>
  <c r="V39" i="16" s="1"/>
  <c r="N39" i="16"/>
  <c r="O39" i="16" s="1"/>
  <c r="L39" i="16"/>
  <c r="M39" i="16" s="1"/>
  <c r="K39" i="16"/>
  <c r="J39" i="16"/>
  <c r="F39" i="16"/>
  <c r="G39" i="16" s="1"/>
  <c r="E39" i="16"/>
  <c r="D39" i="16"/>
  <c r="U38" i="16"/>
  <c r="V38" i="16" s="1"/>
  <c r="N38" i="16"/>
  <c r="O38" i="16" s="1"/>
  <c r="L38" i="16"/>
  <c r="M38" i="16" s="1"/>
  <c r="K38" i="16"/>
  <c r="J38" i="16"/>
  <c r="F38" i="16"/>
  <c r="G38" i="16" s="1"/>
  <c r="E38" i="16"/>
  <c r="D38" i="16"/>
  <c r="U37" i="16"/>
  <c r="V37" i="16" s="1"/>
  <c r="N37" i="16"/>
  <c r="O37" i="16" s="1"/>
  <c r="L37" i="16"/>
  <c r="M37" i="16" s="1"/>
  <c r="K37" i="16"/>
  <c r="J37" i="16"/>
  <c r="F37" i="16"/>
  <c r="G37" i="16" s="1"/>
  <c r="E37" i="16"/>
  <c r="D37" i="16"/>
  <c r="U36" i="16"/>
  <c r="V36" i="16" s="1"/>
  <c r="N36" i="16"/>
  <c r="O36" i="16" s="1"/>
  <c r="L36" i="16"/>
  <c r="M36" i="16" s="1"/>
  <c r="K36" i="16"/>
  <c r="J36" i="16"/>
  <c r="F36" i="16"/>
  <c r="G36" i="16" s="1"/>
  <c r="E36" i="16"/>
  <c r="D36" i="16"/>
  <c r="U35" i="16"/>
  <c r="V35" i="16" s="1"/>
  <c r="N35" i="16"/>
  <c r="O35" i="16" s="1"/>
  <c r="L35" i="16"/>
  <c r="M35" i="16" s="1"/>
  <c r="K35" i="16"/>
  <c r="J35" i="16"/>
  <c r="F35" i="16"/>
  <c r="G35" i="16" s="1"/>
  <c r="E35" i="16"/>
  <c r="D35" i="16"/>
  <c r="U34" i="16"/>
  <c r="V34" i="16" s="1"/>
  <c r="N34" i="16"/>
  <c r="O34" i="16" s="1"/>
  <c r="L34" i="16"/>
  <c r="M34" i="16" s="1"/>
  <c r="K34" i="16"/>
  <c r="J34" i="16"/>
  <c r="F34" i="16"/>
  <c r="G34" i="16" s="1"/>
  <c r="E34" i="16"/>
  <c r="D34" i="16"/>
  <c r="U33" i="16"/>
  <c r="V33" i="16" s="1"/>
  <c r="N33" i="16"/>
  <c r="O33" i="16" s="1"/>
  <c r="L33" i="16"/>
  <c r="M33" i="16" s="1"/>
  <c r="K33" i="16"/>
  <c r="J33" i="16"/>
  <c r="F33" i="16"/>
  <c r="G33" i="16" s="1"/>
  <c r="E33" i="16"/>
  <c r="D33" i="16"/>
  <c r="U32" i="16"/>
  <c r="V32" i="16" s="1"/>
  <c r="N32" i="16"/>
  <c r="O32" i="16" s="1"/>
  <c r="L32" i="16"/>
  <c r="M32" i="16" s="1"/>
  <c r="K32" i="16"/>
  <c r="J32" i="16"/>
  <c r="F32" i="16"/>
  <c r="G32" i="16" s="1"/>
  <c r="E32" i="16"/>
  <c r="D32" i="16"/>
  <c r="U31" i="16"/>
  <c r="V31" i="16" s="1"/>
  <c r="N31" i="16"/>
  <c r="O31" i="16" s="1"/>
  <c r="L31" i="16"/>
  <c r="M31" i="16" s="1"/>
  <c r="K31" i="16"/>
  <c r="J31" i="16"/>
  <c r="F31" i="16"/>
  <c r="G31" i="16" s="1"/>
  <c r="E31" i="16"/>
  <c r="D31" i="16"/>
  <c r="U28" i="16"/>
  <c r="V28" i="16" s="1"/>
  <c r="N28" i="16"/>
  <c r="O28" i="16" s="1"/>
  <c r="L28" i="16"/>
  <c r="M28" i="16" s="1"/>
  <c r="K28" i="16"/>
  <c r="J28" i="16"/>
  <c r="F28" i="16"/>
  <c r="G28" i="16" s="1"/>
  <c r="E28" i="16"/>
  <c r="D28" i="16"/>
  <c r="U27" i="16"/>
  <c r="V27" i="16" s="1"/>
  <c r="N27" i="16"/>
  <c r="O27" i="16" s="1"/>
  <c r="L27" i="16"/>
  <c r="M27" i="16" s="1"/>
  <c r="K27" i="16"/>
  <c r="J27" i="16"/>
  <c r="F27" i="16"/>
  <c r="G27" i="16" s="1"/>
  <c r="E27" i="16"/>
  <c r="D27" i="16"/>
  <c r="U25" i="16"/>
  <c r="V25" i="16" s="1"/>
  <c r="N25" i="16"/>
  <c r="O25" i="16" s="1"/>
  <c r="L25" i="16"/>
  <c r="M25" i="16" s="1"/>
  <c r="K25" i="16"/>
  <c r="J25" i="16"/>
  <c r="F25" i="16"/>
  <c r="G25" i="16" s="1"/>
  <c r="E25" i="16"/>
  <c r="D25" i="16"/>
  <c r="U29" i="16"/>
  <c r="V29" i="16" s="1"/>
  <c r="N29" i="16"/>
  <c r="O29" i="16" s="1"/>
  <c r="L29" i="16"/>
  <c r="M29" i="16" s="1"/>
  <c r="K29" i="16"/>
  <c r="J29" i="16"/>
  <c r="F29" i="16"/>
  <c r="G29" i="16" s="1"/>
  <c r="E29" i="16"/>
  <c r="D29" i="16"/>
  <c r="U20" i="16"/>
  <c r="V20" i="16" s="1"/>
  <c r="N20" i="16"/>
  <c r="O20" i="16" s="1"/>
  <c r="L20" i="16"/>
  <c r="M20" i="16" s="1"/>
  <c r="K20" i="16"/>
  <c r="J20" i="16"/>
  <c r="F20" i="16"/>
  <c r="G20" i="16" s="1"/>
  <c r="E20" i="16"/>
  <c r="D20" i="16"/>
  <c r="U10" i="16"/>
  <c r="V10" i="16" s="1"/>
  <c r="N10" i="16"/>
  <c r="O10" i="16" s="1"/>
  <c r="L10" i="16"/>
  <c r="M10" i="16" s="1"/>
  <c r="K10" i="16"/>
  <c r="J10" i="16"/>
  <c r="F10" i="16"/>
  <c r="G10" i="16" s="1"/>
  <c r="E10" i="16"/>
  <c r="D10" i="16"/>
  <c r="U14" i="16"/>
  <c r="V14" i="16" s="1"/>
  <c r="N14" i="16"/>
  <c r="O14" i="16" s="1"/>
  <c r="L14" i="16"/>
  <c r="M14" i="16" s="1"/>
  <c r="K14" i="16"/>
  <c r="J14" i="16"/>
  <c r="F14" i="16"/>
  <c r="G14" i="16" s="1"/>
  <c r="E14" i="16"/>
  <c r="D14" i="16"/>
  <c r="U16" i="16"/>
  <c r="V16" i="16" s="1"/>
  <c r="N16" i="16"/>
  <c r="O16" i="16" s="1"/>
  <c r="L16" i="16"/>
  <c r="M16" i="16" s="1"/>
  <c r="K16" i="16"/>
  <c r="J16" i="16"/>
  <c r="F16" i="16"/>
  <c r="G16" i="16" s="1"/>
  <c r="E16" i="16"/>
  <c r="D16" i="16"/>
  <c r="U17" i="16"/>
  <c r="V17" i="16" s="1"/>
  <c r="N17" i="16"/>
  <c r="O17" i="16" s="1"/>
  <c r="L17" i="16"/>
  <c r="M17" i="16" s="1"/>
  <c r="K17" i="16"/>
  <c r="J17" i="16"/>
  <c r="F17" i="16"/>
  <c r="G17" i="16" s="1"/>
  <c r="E17" i="16"/>
  <c r="D17" i="16"/>
  <c r="U22" i="16"/>
  <c r="V22" i="16" s="1"/>
  <c r="N22" i="16"/>
  <c r="O22" i="16" s="1"/>
  <c r="R22" i="16" s="1"/>
  <c r="S22" i="16" s="1"/>
  <c r="L22" i="16"/>
  <c r="M22" i="16" s="1"/>
  <c r="K22" i="16"/>
  <c r="J22" i="16"/>
  <c r="F22" i="16"/>
  <c r="G22" i="16" s="1"/>
  <c r="E22" i="16"/>
  <c r="D22" i="16"/>
  <c r="U24" i="16"/>
  <c r="V24" i="16" s="1"/>
  <c r="N24" i="16"/>
  <c r="O24" i="16" s="1"/>
  <c r="R24" i="16" s="1"/>
  <c r="S24" i="16" s="1"/>
  <c r="L24" i="16"/>
  <c r="M24" i="16" s="1"/>
  <c r="K24" i="16"/>
  <c r="J24" i="16"/>
  <c r="F24" i="16"/>
  <c r="G24" i="16" s="1"/>
  <c r="E24" i="16"/>
  <c r="D24" i="16"/>
  <c r="U26" i="16"/>
  <c r="V26" i="16" s="1"/>
  <c r="N26" i="16"/>
  <c r="O26" i="16" s="1"/>
  <c r="R26" i="16" s="1"/>
  <c r="S26" i="16" s="1"/>
  <c r="L26" i="16"/>
  <c r="M26" i="16" s="1"/>
  <c r="K26" i="16"/>
  <c r="J26" i="16"/>
  <c r="F26" i="16"/>
  <c r="G26" i="16" s="1"/>
  <c r="E26" i="16"/>
  <c r="D26" i="16"/>
  <c r="U21" i="16"/>
  <c r="V21" i="16" s="1"/>
  <c r="N21" i="16"/>
  <c r="O21" i="16" s="1"/>
  <c r="R21" i="16" s="1"/>
  <c r="S21" i="16" s="1"/>
  <c r="L21" i="16"/>
  <c r="M21" i="16" s="1"/>
  <c r="K21" i="16"/>
  <c r="J21" i="16"/>
  <c r="F21" i="16"/>
  <c r="G21" i="16" s="1"/>
  <c r="E21" i="16"/>
  <c r="D21" i="16"/>
  <c r="U23" i="16"/>
  <c r="V23" i="16" s="1"/>
  <c r="N23" i="16"/>
  <c r="L23" i="16"/>
  <c r="M23" i="16" s="1"/>
  <c r="K23" i="16"/>
  <c r="J23" i="16"/>
  <c r="F23" i="16"/>
  <c r="G23" i="16" s="1"/>
  <c r="E23" i="16"/>
  <c r="D23" i="16"/>
  <c r="U19" i="16"/>
  <c r="V19" i="16" s="1"/>
  <c r="N19" i="16"/>
  <c r="O19" i="16" s="1"/>
  <c r="R19" i="16" s="1"/>
  <c r="S19" i="16" s="1"/>
  <c r="L19" i="16"/>
  <c r="M19" i="16" s="1"/>
  <c r="K19" i="16"/>
  <c r="J19" i="16"/>
  <c r="F19" i="16"/>
  <c r="G19" i="16" s="1"/>
  <c r="E19" i="16"/>
  <c r="D19" i="16"/>
  <c r="U8" i="16"/>
  <c r="V8" i="16" s="1"/>
  <c r="N8" i="16"/>
  <c r="L8" i="16"/>
  <c r="M8" i="16" s="1"/>
  <c r="K8" i="16"/>
  <c r="J8" i="16"/>
  <c r="F8" i="16"/>
  <c r="G8" i="16" s="1"/>
  <c r="E8" i="16"/>
  <c r="D8" i="16"/>
  <c r="U12" i="16"/>
  <c r="V12" i="16" s="1"/>
  <c r="N12" i="16"/>
  <c r="O12" i="16" s="1"/>
  <c r="R12" i="16" s="1"/>
  <c r="S12" i="16" s="1"/>
  <c r="L12" i="16"/>
  <c r="M12" i="16" s="1"/>
  <c r="K12" i="16"/>
  <c r="J12" i="16"/>
  <c r="F12" i="16"/>
  <c r="G12" i="16" s="1"/>
  <c r="E12" i="16"/>
  <c r="D12" i="16"/>
  <c r="U30" i="16"/>
  <c r="V30" i="16" s="1"/>
  <c r="N30" i="16"/>
  <c r="L30" i="16"/>
  <c r="M30" i="16" s="1"/>
  <c r="K30" i="16"/>
  <c r="J30" i="16"/>
  <c r="F30" i="16"/>
  <c r="G30" i="16" s="1"/>
  <c r="E30" i="16"/>
  <c r="D30" i="16"/>
  <c r="U11" i="16"/>
  <c r="V11" i="16" s="1"/>
  <c r="N11" i="16"/>
  <c r="O11" i="16" s="1"/>
  <c r="R11" i="16" s="1"/>
  <c r="S11" i="16" s="1"/>
  <c r="L11" i="16"/>
  <c r="M11" i="16" s="1"/>
  <c r="K11" i="16"/>
  <c r="J11" i="16"/>
  <c r="F11" i="16"/>
  <c r="G11" i="16" s="1"/>
  <c r="E11" i="16"/>
  <c r="D11" i="16"/>
  <c r="U18" i="16"/>
  <c r="V18" i="16" s="1"/>
  <c r="N18" i="16"/>
  <c r="O18" i="16" s="1"/>
  <c r="R18" i="16" s="1"/>
  <c r="S18" i="16" s="1"/>
  <c r="L18" i="16"/>
  <c r="M18" i="16" s="1"/>
  <c r="K18" i="16"/>
  <c r="J18" i="16"/>
  <c r="F18" i="16"/>
  <c r="G18" i="16" s="1"/>
  <c r="E18" i="16"/>
  <c r="D18" i="16"/>
  <c r="U13" i="16"/>
  <c r="V13" i="16" s="1"/>
  <c r="N13" i="16"/>
  <c r="L13" i="16"/>
  <c r="M13" i="16" s="1"/>
  <c r="K13" i="16"/>
  <c r="J13" i="16"/>
  <c r="F13" i="16"/>
  <c r="G13" i="16" s="1"/>
  <c r="E13" i="16"/>
  <c r="D13" i="16"/>
  <c r="Y9" i="16"/>
  <c r="Z9" i="16" s="1"/>
  <c r="U15" i="16"/>
  <c r="V15" i="16" s="1"/>
  <c r="N15" i="16"/>
  <c r="O15" i="16" s="1"/>
  <c r="Q15" i="16" s="1"/>
  <c r="L15" i="16"/>
  <c r="M15" i="16" s="1"/>
  <c r="K15" i="16"/>
  <c r="J15" i="16"/>
  <c r="F15" i="16"/>
  <c r="G15" i="16" s="1"/>
  <c r="E15" i="16"/>
  <c r="D15" i="16"/>
  <c r="U9" i="16"/>
  <c r="V9" i="16" s="1"/>
  <c r="N9" i="16"/>
  <c r="O9" i="16" s="1"/>
  <c r="L9" i="16"/>
  <c r="M9" i="16" s="1"/>
  <c r="K9" i="16"/>
  <c r="J9" i="16"/>
  <c r="F9" i="16"/>
  <c r="G9" i="16" s="1"/>
  <c r="E9" i="16"/>
  <c r="D9" i="16"/>
  <c r="U7" i="16"/>
  <c r="V7" i="16" s="1"/>
  <c r="N7" i="16"/>
  <c r="O7" i="16" s="1"/>
  <c r="L7" i="16"/>
  <c r="M7" i="16" s="1"/>
  <c r="K7" i="16"/>
  <c r="J7" i="16"/>
  <c r="F7" i="16"/>
  <c r="G7" i="16" s="1"/>
  <c r="E7" i="16"/>
  <c r="D7" i="16"/>
  <c r="U6" i="16"/>
  <c r="V6" i="16" s="1"/>
  <c r="N6" i="16"/>
  <c r="L6" i="16"/>
  <c r="M6" i="16" s="1"/>
  <c r="K6" i="16"/>
  <c r="J6" i="16"/>
  <c r="F6" i="16"/>
  <c r="G6" i="16" s="1"/>
  <c r="E6" i="16"/>
  <c r="D6" i="16"/>
  <c r="U5" i="16"/>
  <c r="V5" i="16" s="1"/>
  <c r="N5" i="16"/>
  <c r="L5" i="16"/>
  <c r="M5" i="16" s="1"/>
  <c r="K5" i="16"/>
  <c r="J5" i="16"/>
  <c r="F5" i="16"/>
  <c r="G5" i="16" s="1"/>
  <c r="E5" i="16"/>
  <c r="D5" i="16"/>
  <c r="Y4" i="16"/>
  <c r="Y4" i="14"/>
  <c r="U48" i="16" l="1"/>
  <c r="V48" i="16" s="1"/>
  <c r="Y5" i="16"/>
  <c r="F48" i="16"/>
  <c r="G48" i="16" s="1"/>
  <c r="L48" i="16"/>
  <c r="M48" i="16" s="1"/>
  <c r="Q6" i="17"/>
  <c r="P6" i="17"/>
  <c r="D48" i="17"/>
  <c r="P25" i="17"/>
  <c r="Q5" i="17"/>
  <c r="O16" i="17"/>
  <c r="R16" i="17" s="1"/>
  <c r="S16" i="17" s="1"/>
  <c r="E48" i="17"/>
  <c r="Q25" i="17"/>
  <c r="N48" i="17"/>
  <c r="K48" i="17"/>
  <c r="Q15" i="17"/>
  <c r="O17" i="17"/>
  <c r="R17" i="17" s="1"/>
  <c r="S17" i="17" s="1"/>
  <c r="Q9" i="17"/>
  <c r="O23" i="17"/>
  <c r="R23" i="17" s="1"/>
  <c r="S23" i="17" s="1"/>
  <c r="O11" i="17"/>
  <c r="R11" i="17" s="1"/>
  <c r="S11" i="17" s="1"/>
  <c r="O30" i="17"/>
  <c r="R30" i="17" s="1"/>
  <c r="S30" i="17" s="1"/>
  <c r="O13" i="17"/>
  <c r="R13" i="17" s="1"/>
  <c r="S13" i="17" s="1"/>
  <c r="O32" i="17"/>
  <c r="R32" i="17" s="1"/>
  <c r="S32" i="17" s="1"/>
  <c r="O34" i="17"/>
  <c r="R34" i="17" s="1"/>
  <c r="S34" i="17" s="1"/>
  <c r="O36" i="17"/>
  <c r="R36" i="17" s="1"/>
  <c r="S36" i="17" s="1"/>
  <c r="O38" i="17"/>
  <c r="R38" i="17" s="1"/>
  <c r="S38" i="17" s="1"/>
  <c r="O40" i="17"/>
  <c r="R40" i="17" s="1"/>
  <c r="S40" i="17" s="1"/>
  <c r="O42" i="17"/>
  <c r="R42" i="17" s="1"/>
  <c r="S42" i="17" s="1"/>
  <c r="O44" i="17"/>
  <c r="R44" i="17" s="1"/>
  <c r="S44" i="17" s="1"/>
  <c r="O46" i="17"/>
  <c r="R46" i="17" s="1"/>
  <c r="S46" i="17" s="1"/>
  <c r="L48" i="17"/>
  <c r="M48" i="17" s="1"/>
  <c r="P7" i="17"/>
  <c r="O14" i="17"/>
  <c r="R14" i="17" s="1"/>
  <c r="S14" i="17" s="1"/>
  <c r="P5" i="17"/>
  <c r="Q7" i="17"/>
  <c r="P18" i="17"/>
  <c r="O12" i="17"/>
  <c r="R12" i="17" s="1"/>
  <c r="S12" i="17" s="1"/>
  <c r="P29" i="17"/>
  <c r="Q40" i="17"/>
  <c r="J48" i="17"/>
  <c r="R5" i="17"/>
  <c r="S5" i="17" s="1"/>
  <c r="P19" i="17"/>
  <c r="Q18" i="17"/>
  <c r="P26" i="17"/>
  <c r="O8" i="17"/>
  <c r="R8" i="17" s="1"/>
  <c r="S8" i="17" s="1"/>
  <c r="Q29" i="17"/>
  <c r="U48" i="17"/>
  <c r="V48" i="17" s="1"/>
  <c r="O27" i="17"/>
  <c r="R27" i="17" s="1"/>
  <c r="S27" i="17" s="1"/>
  <c r="O20" i="17"/>
  <c r="R20" i="17" s="1"/>
  <c r="S20" i="17" s="1"/>
  <c r="O24" i="17"/>
  <c r="R24" i="17" s="1"/>
  <c r="S24" i="17" s="1"/>
  <c r="O28" i="17"/>
  <c r="R28" i="17" s="1"/>
  <c r="S28" i="17" s="1"/>
  <c r="O31" i="17"/>
  <c r="R31" i="17" s="1"/>
  <c r="S31" i="17" s="1"/>
  <c r="O33" i="17"/>
  <c r="R33" i="17" s="1"/>
  <c r="S33" i="17" s="1"/>
  <c r="O35" i="17"/>
  <c r="R35" i="17" s="1"/>
  <c r="S35" i="17" s="1"/>
  <c r="O37" i="17"/>
  <c r="R37" i="17" s="1"/>
  <c r="S37" i="17" s="1"/>
  <c r="O39" i="17"/>
  <c r="R39" i="17" s="1"/>
  <c r="S39" i="17" s="1"/>
  <c r="O41" i="17"/>
  <c r="R41" i="17" s="1"/>
  <c r="S41" i="17" s="1"/>
  <c r="O43" i="17"/>
  <c r="R43" i="17" s="1"/>
  <c r="S43" i="17" s="1"/>
  <c r="O45" i="17"/>
  <c r="R45" i="17" s="1"/>
  <c r="S45" i="17" s="1"/>
  <c r="P15" i="17"/>
  <c r="P9" i="17"/>
  <c r="Q21" i="17"/>
  <c r="Q19" i="17"/>
  <c r="O22" i="17"/>
  <c r="P22" i="17" s="1"/>
  <c r="Q26" i="17"/>
  <c r="P21" i="17"/>
  <c r="O10" i="17"/>
  <c r="Q24" i="17"/>
  <c r="F48" i="17"/>
  <c r="G48" i="17" s="1"/>
  <c r="X48" i="17"/>
  <c r="Y48" i="17" s="1"/>
  <c r="P12" i="16"/>
  <c r="O13" i="16"/>
  <c r="R13" i="16" s="1"/>
  <c r="S13" i="16" s="1"/>
  <c r="P21" i="16"/>
  <c r="P11" i="16"/>
  <c r="K48" i="16"/>
  <c r="P19" i="16"/>
  <c r="O30" i="16"/>
  <c r="R30" i="16" s="1"/>
  <c r="S30" i="16" s="1"/>
  <c r="O8" i="16"/>
  <c r="R8" i="16" s="1"/>
  <c r="S8" i="16" s="1"/>
  <c r="O23" i="16"/>
  <c r="R23" i="16" s="1"/>
  <c r="S23" i="16" s="1"/>
  <c r="D48" i="16"/>
  <c r="Q18" i="16"/>
  <c r="P18" i="16"/>
  <c r="Q11" i="16"/>
  <c r="Q12" i="16"/>
  <c r="Q21" i="16"/>
  <c r="P26" i="16"/>
  <c r="P42" i="16"/>
  <c r="R42" i="16"/>
  <c r="S42" i="16" s="1"/>
  <c r="R7" i="16"/>
  <c r="S7" i="16" s="1"/>
  <c r="P7" i="16"/>
  <c r="P16" i="16"/>
  <c r="R16" i="16"/>
  <c r="S16" i="16" s="1"/>
  <c r="P29" i="16"/>
  <c r="R29" i="16"/>
  <c r="S29" i="16" s="1"/>
  <c r="R31" i="16"/>
  <c r="S31" i="16" s="1"/>
  <c r="P31" i="16"/>
  <c r="R35" i="16"/>
  <c r="S35" i="16" s="1"/>
  <c r="P35" i="16"/>
  <c r="P39" i="16"/>
  <c r="R39" i="16"/>
  <c r="S39" i="16" s="1"/>
  <c r="P43" i="16"/>
  <c r="R43" i="16"/>
  <c r="S43" i="16" s="1"/>
  <c r="R28" i="16"/>
  <c r="S28" i="16" s="1"/>
  <c r="P28" i="16"/>
  <c r="R9" i="16"/>
  <c r="S9" i="16" s="1"/>
  <c r="P9" i="16"/>
  <c r="P24" i="16"/>
  <c r="P17" i="16"/>
  <c r="R17" i="16"/>
  <c r="S17" i="16" s="1"/>
  <c r="R34" i="16"/>
  <c r="S34" i="16" s="1"/>
  <c r="P34" i="16"/>
  <c r="O5" i="16"/>
  <c r="Q5" i="16" s="1"/>
  <c r="Q7" i="16"/>
  <c r="Q9" i="16"/>
  <c r="P14" i="16"/>
  <c r="R14" i="16"/>
  <c r="S14" i="16" s="1"/>
  <c r="P25" i="16"/>
  <c r="R25" i="16"/>
  <c r="S25" i="16" s="1"/>
  <c r="P32" i="16"/>
  <c r="R32" i="16"/>
  <c r="S32" i="16" s="1"/>
  <c r="P36" i="16"/>
  <c r="R36" i="16"/>
  <c r="S36" i="16" s="1"/>
  <c r="R40" i="16"/>
  <c r="S40" i="16" s="1"/>
  <c r="P40" i="16"/>
  <c r="R44" i="16"/>
  <c r="S44" i="16" s="1"/>
  <c r="P44" i="16"/>
  <c r="R15" i="16"/>
  <c r="S15" i="16" s="1"/>
  <c r="R38" i="16"/>
  <c r="S38" i="16" s="1"/>
  <c r="P38" i="16"/>
  <c r="R20" i="16"/>
  <c r="S20" i="16" s="1"/>
  <c r="P20" i="16"/>
  <c r="P15" i="16"/>
  <c r="P22" i="16"/>
  <c r="P10" i="16"/>
  <c r="R10" i="16"/>
  <c r="S10" i="16" s="1"/>
  <c r="R27" i="16"/>
  <c r="S27" i="16" s="1"/>
  <c r="P27" i="16"/>
  <c r="P33" i="16"/>
  <c r="R33" i="16"/>
  <c r="S33" i="16" s="1"/>
  <c r="P37" i="16"/>
  <c r="R37" i="16"/>
  <c r="S37" i="16" s="1"/>
  <c r="R41" i="16"/>
  <c r="S41" i="16" s="1"/>
  <c r="P41" i="16"/>
  <c r="P45" i="16"/>
  <c r="R45" i="16"/>
  <c r="S45" i="16" s="1"/>
  <c r="Q19" i="16"/>
  <c r="Q26" i="16"/>
  <c r="Q24" i="16"/>
  <c r="Q22" i="16"/>
  <c r="Q17" i="16"/>
  <c r="Q16" i="16"/>
  <c r="Q14" i="16"/>
  <c r="Q10" i="16"/>
  <c r="Q20" i="16"/>
  <c r="Q29" i="16"/>
  <c r="Q25" i="16"/>
  <c r="Q27" i="16"/>
  <c r="Q28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E48" i="16"/>
  <c r="O6" i="16"/>
  <c r="R6" i="16" s="1"/>
  <c r="S6" i="16" s="1"/>
  <c r="N48" i="16"/>
  <c r="J48" i="16"/>
  <c r="X48" i="16"/>
  <c r="Y48" i="16" s="1"/>
  <c r="Y9" i="14"/>
  <c r="Y8" i="14"/>
  <c r="Z8" i="14" s="1"/>
  <c r="Y4" i="15"/>
  <c r="Q32" i="17" l="1"/>
  <c r="Q34" i="17"/>
  <c r="Q27" i="17"/>
  <c r="Q42" i="17"/>
  <c r="Q35" i="17"/>
  <c r="Q43" i="17"/>
  <c r="Q39" i="17"/>
  <c r="P6" i="16"/>
  <c r="Q8" i="16"/>
  <c r="Q13" i="16"/>
  <c r="Q16" i="17"/>
  <c r="Q11" i="17"/>
  <c r="Q12" i="17"/>
  <c r="Q23" i="17"/>
  <c r="P16" i="17"/>
  <c r="P14" i="17"/>
  <c r="P20" i="17"/>
  <c r="P13" i="17"/>
  <c r="Q46" i="17"/>
  <c r="Q13" i="17"/>
  <c r="P41" i="17"/>
  <c r="P46" i="17"/>
  <c r="Q37" i="17"/>
  <c r="R10" i="17"/>
  <c r="S10" i="17" s="1"/>
  <c r="Q10" i="17"/>
  <c r="P39" i="17"/>
  <c r="P31" i="17"/>
  <c r="P10" i="17"/>
  <c r="Q44" i="17"/>
  <c r="Q30" i="17"/>
  <c r="P12" i="17"/>
  <c r="P44" i="17"/>
  <c r="P36" i="17"/>
  <c r="P30" i="17"/>
  <c r="P33" i="17"/>
  <c r="Q20" i="17"/>
  <c r="P38" i="17"/>
  <c r="Q33" i="17"/>
  <c r="P45" i="17"/>
  <c r="P37" i="17"/>
  <c r="P28" i="17"/>
  <c r="P17" i="17"/>
  <c r="P42" i="17"/>
  <c r="P34" i="17"/>
  <c r="P11" i="17"/>
  <c r="Q41" i="17"/>
  <c r="Q8" i="17"/>
  <c r="Q31" i="17"/>
  <c r="R22" i="17"/>
  <c r="S22" i="17" s="1"/>
  <c r="Q22" i="17"/>
  <c r="P8" i="17"/>
  <c r="Q38" i="17"/>
  <c r="O48" i="17"/>
  <c r="Q17" i="17"/>
  <c r="Q45" i="17"/>
  <c r="Q28" i="17"/>
  <c r="P43" i="17"/>
  <c r="P35" i="17"/>
  <c r="P24" i="17"/>
  <c r="P27" i="17"/>
  <c r="Q36" i="17"/>
  <c r="P40" i="17"/>
  <c r="P32" i="17"/>
  <c r="P23" i="17"/>
  <c r="Q14" i="17"/>
  <c r="P13" i="16"/>
  <c r="P23" i="16"/>
  <c r="Q23" i="16"/>
  <c r="P30" i="16"/>
  <c r="Q30" i="16"/>
  <c r="Q6" i="16"/>
  <c r="P8" i="16"/>
  <c r="R5" i="16"/>
  <c r="S5" i="16" s="1"/>
  <c r="O48" i="16"/>
  <c r="P5" i="16"/>
  <c r="I48" i="15"/>
  <c r="H48" i="15"/>
  <c r="X48" i="15" s="1"/>
  <c r="Y48" i="15" s="1"/>
  <c r="C48" i="15"/>
  <c r="F48" i="15" s="1"/>
  <c r="G48" i="15" s="1"/>
  <c r="B48" i="15"/>
  <c r="U46" i="15"/>
  <c r="V46" i="15" s="1"/>
  <c r="N46" i="15"/>
  <c r="O46" i="15" s="1"/>
  <c r="M46" i="15"/>
  <c r="L46" i="15"/>
  <c r="K46" i="15"/>
  <c r="J46" i="15"/>
  <c r="F46" i="15"/>
  <c r="G46" i="15" s="1"/>
  <c r="E46" i="15"/>
  <c r="D46" i="15"/>
  <c r="U45" i="15"/>
  <c r="V45" i="15" s="1"/>
  <c r="O45" i="15"/>
  <c r="R45" i="15" s="1"/>
  <c r="S45" i="15" s="1"/>
  <c r="N45" i="15"/>
  <c r="L45" i="15"/>
  <c r="M45" i="15" s="1"/>
  <c r="K45" i="15"/>
  <c r="J45" i="15"/>
  <c r="F45" i="15"/>
  <c r="G45" i="15" s="1"/>
  <c r="E45" i="15"/>
  <c r="D45" i="15"/>
  <c r="V44" i="15"/>
  <c r="U44" i="15"/>
  <c r="N44" i="15"/>
  <c r="M44" i="15"/>
  <c r="L44" i="15"/>
  <c r="K44" i="15"/>
  <c r="J44" i="15"/>
  <c r="F44" i="15"/>
  <c r="G44" i="15" s="1"/>
  <c r="E44" i="15"/>
  <c r="D44" i="15"/>
  <c r="U43" i="15"/>
  <c r="V43" i="15" s="1"/>
  <c r="O43" i="15"/>
  <c r="P43" i="15" s="1"/>
  <c r="N43" i="15"/>
  <c r="L43" i="15"/>
  <c r="M43" i="15" s="1"/>
  <c r="K43" i="15"/>
  <c r="J43" i="15"/>
  <c r="F43" i="15"/>
  <c r="G43" i="15" s="1"/>
  <c r="E43" i="15"/>
  <c r="D43" i="15"/>
  <c r="U42" i="15"/>
  <c r="V42" i="15" s="1"/>
  <c r="N42" i="15"/>
  <c r="O42" i="15" s="1"/>
  <c r="L42" i="15"/>
  <c r="M42" i="15" s="1"/>
  <c r="K42" i="15"/>
  <c r="J42" i="15"/>
  <c r="F42" i="15"/>
  <c r="G42" i="15" s="1"/>
  <c r="E42" i="15"/>
  <c r="D42" i="15"/>
  <c r="U41" i="15"/>
  <c r="V41" i="15" s="1"/>
  <c r="N41" i="15"/>
  <c r="O41" i="15" s="1"/>
  <c r="R41" i="15" s="1"/>
  <c r="S41" i="15" s="1"/>
  <c r="L41" i="15"/>
  <c r="M41" i="15" s="1"/>
  <c r="K41" i="15"/>
  <c r="J41" i="15"/>
  <c r="F41" i="15"/>
  <c r="G41" i="15" s="1"/>
  <c r="E41" i="15"/>
  <c r="D41" i="15"/>
  <c r="U40" i="15"/>
  <c r="V40" i="15" s="1"/>
  <c r="N40" i="15"/>
  <c r="M40" i="15"/>
  <c r="L40" i="15"/>
  <c r="K40" i="15"/>
  <c r="J40" i="15"/>
  <c r="F40" i="15"/>
  <c r="G40" i="15" s="1"/>
  <c r="E40" i="15"/>
  <c r="D40" i="15"/>
  <c r="U39" i="15"/>
  <c r="V39" i="15" s="1"/>
  <c r="O39" i="15"/>
  <c r="Q39" i="15" s="1"/>
  <c r="N39" i="15"/>
  <c r="L39" i="15"/>
  <c r="M39" i="15" s="1"/>
  <c r="K39" i="15"/>
  <c r="J39" i="15"/>
  <c r="F39" i="15"/>
  <c r="G39" i="15" s="1"/>
  <c r="E39" i="15"/>
  <c r="D39" i="15"/>
  <c r="U38" i="15"/>
  <c r="V38" i="15" s="1"/>
  <c r="N38" i="15"/>
  <c r="O38" i="15" s="1"/>
  <c r="L38" i="15"/>
  <c r="M38" i="15" s="1"/>
  <c r="K38" i="15"/>
  <c r="J38" i="15"/>
  <c r="F38" i="15"/>
  <c r="G38" i="15" s="1"/>
  <c r="E38" i="15"/>
  <c r="D38" i="15"/>
  <c r="U37" i="15"/>
  <c r="V37" i="15" s="1"/>
  <c r="N37" i="15"/>
  <c r="O37" i="15" s="1"/>
  <c r="R37" i="15" s="1"/>
  <c r="S37" i="15" s="1"/>
  <c r="L37" i="15"/>
  <c r="M37" i="15" s="1"/>
  <c r="K37" i="15"/>
  <c r="J37" i="15"/>
  <c r="F37" i="15"/>
  <c r="G37" i="15" s="1"/>
  <c r="E37" i="15"/>
  <c r="D37" i="15"/>
  <c r="U36" i="15"/>
  <c r="V36" i="15" s="1"/>
  <c r="N36" i="15"/>
  <c r="L36" i="15"/>
  <c r="M36" i="15" s="1"/>
  <c r="K36" i="15"/>
  <c r="J36" i="15"/>
  <c r="F36" i="15"/>
  <c r="G36" i="15" s="1"/>
  <c r="E36" i="15"/>
  <c r="D36" i="15"/>
  <c r="U35" i="15"/>
  <c r="V35" i="15" s="1"/>
  <c r="N35" i="15"/>
  <c r="O35" i="15" s="1"/>
  <c r="Q35" i="15" s="1"/>
  <c r="L35" i="15"/>
  <c r="M35" i="15" s="1"/>
  <c r="K35" i="15"/>
  <c r="J35" i="15"/>
  <c r="F35" i="15"/>
  <c r="G35" i="15" s="1"/>
  <c r="E35" i="15"/>
  <c r="D35" i="15"/>
  <c r="U34" i="15"/>
  <c r="V34" i="15" s="1"/>
  <c r="N34" i="15"/>
  <c r="O34" i="15" s="1"/>
  <c r="L34" i="15"/>
  <c r="M34" i="15" s="1"/>
  <c r="K34" i="15"/>
  <c r="J34" i="15"/>
  <c r="F34" i="15"/>
  <c r="G34" i="15" s="1"/>
  <c r="E34" i="15"/>
  <c r="D34" i="15"/>
  <c r="U33" i="15"/>
  <c r="V33" i="15" s="1"/>
  <c r="N33" i="15"/>
  <c r="M33" i="15"/>
  <c r="L33" i="15"/>
  <c r="K33" i="15"/>
  <c r="J33" i="15"/>
  <c r="F33" i="15"/>
  <c r="G33" i="15" s="1"/>
  <c r="E33" i="15"/>
  <c r="D33" i="15"/>
  <c r="U32" i="15"/>
  <c r="V32" i="15" s="1"/>
  <c r="N32" i="15"/>
  <c r="O32" i="15" s="1"/>
  <c r="R32" i="15" s="1"/>
  <c r="S32" i="15" s="1"/>
  <c r="L32" i="15"/>
  <c r="M32" i="15" s="1"/>
  <c r="K32" i="15"/>
  <c r="J32" i="15"/>
  <c r="F32" i="15"/>
  <c r="G32" i="15" s="1"/>
  <c r="E32" i="15"/>
  <c r="D32" i="15"/>
  <c r="U13" i="15"/>
  <c r="V13" i="15" s="1"/>
  <c r="O13" i="15"/>
  <c r="R13" i="15" s="1"/>
  <c r="S13" i="15" s="1"/>
  <c r="N13" i="15"/>
  <c r="L13" i="15"/>
  <c r="M13" i="15" s="1"/>
  <c r="K13" i="15"/>
  <c r="J13" i="15"/>
  <c r="F13" i="15"/>
  <c r="G13" i="15" s="1"/>
  <c r="E13" i="15"/>
  <c r="D13" i="15"/>
  <c r="U29" i="15"/>
  <c r="V29" i="15" s="1"/>
  <c r="N29" i="15"/>
  <c r="L29" i="15"/>
  <c r="M29" i="15" s="1"/>
  <c r="K29" i="15"/>
  <c r="J29" i="15"/>
  <c r="F29" i="15"/>
  <c r="G29" i="15" s="1"/>
  <c r="E29" i="15"/>
  <c r="D29" i="15"/>
  <c r="U27" i="15"/>
  <c r="V27" i="15" s="1"/>
  <c r="N27" i="15"/>
  <c r="L27" i="15"/>
  <c r="M27" i="15" s="1"/>
  <c r="K27" i="15"/>
  <c r="J27" i="15"/>
  <c r="F27" i="15"/>
  <c r="G27" i="15" s="1"/>
  <c r="E27" i="15"/>
  <c r="D27" i="15"/>
  <c r="U21" i="15"/>
  <c r="V21" i="15" s="1"/>
  <c r="N21" i="15"/>
  <c r="O21" i="15" s="1"/>
  <c r="R21" i="15" s="1"/>
  <c r="S21" i="15" s="1"/>
  <c r="L21" i="15"/>
  <c r="M21" i="15" s="1"/>
  <c r="K21" i="15"/>
  <c r="J21" i="15"/>
  <c r="F21" i="15"/>
  <c r="G21" i="15" s="1"/>
  <c r="E21" i="15"/>
  <c r="D21" i="15"/>
  <c r="V30" i="15"/>
  <c r="U30" i="15"/>
  <c r="N30" i="15"/>
  <c r="O30" i="15" s="1"/>
  <c r="L30" i="15"/>
  <c r="M30" i="15" s="1"/>
  <c r="K30" i="15"/>
  <c r="J30" i="15"/>
  <c r="F30" i="15"/>
  <c r="G30" i="15" s="1"/>
  <c r="E30" i="15"/>
  <c r="D30" i="15"/>
  <c r="U19" i="15"/>
  <c r="V19" i="15" s="1"/>
  <c r="N19" i="15"/>
  <c r="O19" i="15" s="1"/>
  <c r="M19" i="15"/>
  <c r="L19" i="15"/>
  <c r="K19" i="15"/>
  <c r="J19" i="15"/>
  <c r="F19" i="15"/>
  <c r="G19" i="15" s="1"/>
  <c r="E19" i="15"/>
  <c r="D19" i="15"/>
  <c r="U26" i="15"/>
  <c r="V26" i="15" s="1"/>
  <c r="N26" i="15"/>
  <c r="L26" i="15"/>
  <c r="M26" i="15" s="1"/>
  <c r="K26" i="15"/>
  <c r="J26" i="15"/>
  <c r="F26" i="15"/>
  <c r="G26" i="15" s="1"/>
  <c r="E26" i="15"/>
  <c r="D26" i="15"/>
  <c r="U18" i="15"/>
  <c r="V18" i="15" s="1"/>
  <c r="N18" i="15"/>
  <c r="O18" i="15" s="1"/>
  <c r="R18" i="15" s="1"/>
  <c r="S18" i="15" s="1"/>
  <c r="L18" i="15"/>
  <c r="M18" i="15" s="1"/>
  <c r="K18" i="15"/>
  <c r="J18" i="15"/>
  <c r="F18" i="15"/>
  <c r="G18" i="15" s="1"/>
  <c r="E18" i="15"/>
  <c r="D18" i="15"/>
  <c r="U28" i="15"/>
  <c r="V28" i="15" s="1"/>
  <c r="N28" i="15"/>
  <c r="O28" i="15" s="1"/>
  <c r="R28" i="15" s="1"/>
  <c r="S28" i="15" s="1"/>
  <c r="L28" i="15"/>
  <c r="M28" i="15" s="1"/>
  <c r="K28" i="15"/>
  <c r="J28" i="15"/>
  <c r="F28" i="15"/>
  <c r="G28" i="15" s="1"/>
  <c r="E28" i="15"/>
  <c r="D28" i="15"/>
  <c r="U22" i="15"/>
  <c r="V22" i="15" s="1"/>
  <c r="N22" i="15"/>
  <c r="L22" i="15"/>
  <c r="M22" i="15" s="1"/>
  <c r="K22" i="15"/>
  <c r="J22" i="15"/>
  <c r="F22" i="15"/>
  <c r="G22" i="15" s="1"/>
  <c r="E22" i="15"/>
  <c r="D22" i="15"/>
  <c r="U25" i="15"/>
  <c r="V25" i="15" s="1"/>
  <c r="N25" i="15"/>
  <c r="L25" i="15"/>
  <c r="M25" i="15" s="1"/>
  <c r="K25" i="15"/>
  <c r="J25" i="15"/>
  <c r="F25" i="15"/>
  <c r="G25" i="15" s="1"/>
  <c r="E25" i="15"/>
  <c r="D25" i="15"/>
  <c r="U20" i="15"/>
  <c r="V20" i="15" s="1"/>
  <c r="O20" i="15"/>
  <c r="R20" i="15" s="1"/>
  <c r="S20" i="15" s="1"/>
  <c r="N20" i="15"/>
  <c r="L20" i="15"/>
  <c r="M20" i="15" s="1"/>
  <c r="K20" i="15"/>
  <c r="J20" i="15"/>
  <c r="F20" i="15"/>
  <c r="G20" i="15" s="1"/>
  <c r="E20" i="15"/>
  <c r="D20" i="15"/>
  <c r="V24" i="15"/>
  <c r="U24" i="15"/>
  <c r="N24" i="15"/>
  <c r="O24" i="15" s="1"/>
  <c r="L24" i="15"/>
  <c r="M24" i="15" s="1"/>
  <c r="K24" i="15"/>
  <c r="J24" i="15"/>
  <c r="F24" i="15"/>
  <c r="G24" i="15" s="1"/>
  <c r="E24" i="15"/>
  <c r="D24" i="15"/>
  <c r="U17" i="15"/>
  <c r="V17" i="15" s="1"/>
  <c r="N17" i="15"/>
  <c r="O17" i="15" s="1"/>
  <c r="L17" i="15"/>
  <c r="M17" i="15" s="1"/>
  <c r="K17" i="15"/>
  <c r="J17" i="15"/>
  <c r="F17" i="15"/>
  <c r="G17" i="15" s="1"/>
  <c r="E17" i="15"/>
  <c r="D17" i="15"/>
  <c r="U14" i="15"/>
  <c r="V14" i="15" s="1"/>
  <c r="N14" i="15"/>
  <c r="L14" i="15"/>
  <c r="M14" i="15" s="1"/>
  <c r="K14" i="15"/>
  <c r="J14" i="15"/>
  <c r="F14" i="15"/>
  <c r="G14" i="15" s="1"/>
  <c r="E14" i="15"/>
  <c r="D14" i="15"/>
  <c r="U23" i="15"/>
  <c r="V23" i="15" s="1"/>
  <c r="N23" i="15"/>
  <c r="L23" i="15"/>
  <c r="M23" i="15" s="1"/>
  <c r="K23" i="15"/>
  <c r="J23" i="15"/>
  <c r="F23" i="15"/>
  <c r="G23" i="15" s="1"/>
  <c r="E23" i="15"/>
  <c r="D23" i="15"/>
  <c r="U16" i="15"/>
  <c r="V16" i="15" s="1"/>
  <c r="O16" i="15"/>
  <c r="R16" i="15" s="1"/>
  <c r="S16" i="15" s="1"/>
  <c r="N16" i="15"/>
  <c r="L16" i="15"/>
  <c r="M16" i="15" s="1"/>
  <c r="K16" i="15"/>
  <c r="J16" i="15"/>
  <c r="F16" i="15"/>
  <c r="G16" i="15" s="1"/>
  <c r="E16" i="15"/>
  <c r="D16" i="15"/>
  <c r="U10" i="15"/>
  <c r="V10" i="15" s="1"/>
  <c r="N10" i="15"/>
  <c r="L10" i="15"/>
  <c r="M10" i="15" s="1"/>
  <c r="K10" i="15"/>
  <c r="J10" i="15"/>
  <c r="F10" i="15"/>
  <c r="G10" i="15" s="1"/>
  <c r="E10" i="15"/>
  <c r="D10" i="15"/>
  <c r="U15" i="15"/>
  <c r="V15" i="15" s="1"/>
  <c r="N15" i="15"/>
  <c r="L15" i="15"/>
  <c r="M15" i="15" s="1"/>
  <c r="K15" i="15"/>
  <c r="J15" i="15"/>
  <c r="F15" i="15"/>
  <c r="G15" i="15" s="1"/>
  <c r="E15" i="15"/>
  <c r="D15" i="15"/>
  <c r="U11" i="15"/>
  <c r="V11" i="15" s="1"/>
  <c r="N11" i="15"/>
  <c r="L11" i="15"/>
  <c r="M11" i="15" s="1"/>
  <c r="K11" i="15"/>
  <c r="J11" i="15"/>
  <c r="F11" i="15"/>
  <c r="G11" i="15" s="1"/>
  <c r="E11" i="15"/>
  <c r="D11" i="15"/>
  <c r="U9" i="15"/>
  <c r="V9" i="15" s="1"/>
  <c r="N9" i="15"/>
  <c r="O9" i="15" s="1"/>
  <c r="L9" i="15"/>
  <c r="M9" i="15" s="1"/>
  <c r="K9" i="15"/>
  <c r="J9" i="15"/>
  <c r="F9" i="15"/>
  <c r="G9" i="15" s="1"/>
  <c r="E9" i="15"/>
  <c r="D9" i="15"/>
  <c r="Y9" i="15"/>
  <c r="Z9" i="15" s="1"/>
  <c r="U8" i="15"/>
  <c r="V8" i="15" s="1"/>
  <c r="N8" i="15"/>
  <c r="O8" i="15" s="1"/>
  <c r="R8" i="15" s="1"/>
  <c r="S8" i="15" s="1"/>
  <c r="L8" i="15"/>
  <c r="M8" i="15" s="1"/>
  <c r="K8" i="15"/>
  <c r="J8" i="15"/>
  <c r="F8" i="15"/>
  <c r="G8" i="15" s="1"/>
  <c r="E8" i="15"/>
  <c r="D8" i="15"/>
  <c r="Z8" i="15"/>
  <c r="U12" i="15"/>
  <c r="V12" i="15" s="1"/>
  <c r="N12" i="15"/>
  <c r="L12" i="15"/>
  <c r="M12" i="15" s="1"/>
  <c r="K12" i="15"/>
  <c r="J12" i="15"/>
  <c r="F12" i="15"/>
  <c r="G12" i="15" s="1"/>
  <c r="E12" i="15"/>
  <c r="D12" i="15"/>
  <c r="U6" i="15"/>
  <c r="V6" i="15" s="1"/>
  <c r="N6" i="15"/>
  <c r="L6" i="15"/>
  <c r="M6" i="15" s="1"/>
  <c r="K6" i="15"/>
  <c r="J6" i="15"/>
  <c r="F6" i="15"/>
  <c r="G6" i="15" s="1"/>
  <c r="E6" i="15"/>
  <c r="D6" i="15"/>
  <c r="Y6" i="15"/>
  <c r="U7" i="15"/>
  <c r="V7" i="15" s="1"/>
  <c r="N7" i="15"/>
  <c r="L7" i="15"/>
  <c r="M7" i="15" s="1"/>
  <c r="K7" i="15"/>
  <c r="J7" i="15"/>
  <c r="F7" i="15"/>
  <c r="G7" i="15" s="1"/>
  <c r="E7" i="15"/>
  <c r="D7" i="15"/>
  <c r="U5" i="15"/>
  <c r="V5" i="15" s="1"/>
  <c r="N5" i="15"/>
  <c r="O5" i="15" s="1"/>
  <c r="L5" i="15"/>
  <c r="M5" i="15" s="1"/>
  <c r="K5" i="15"/>
  <c r="J5" i="15"/>
  <c r="F5" i="15"/>
  <c r="G5" i="15" s="1"/>
  <c r="E5" i="15"/>
  <c r="D5" i="15"/>
  <c r="D10" i="14"/>
  <c r="E10" i="14"/>
  <c r="Q43" i="15" l="1"/>
  <c r="Q13" i="15"/>
  <c r="Q32" i="15"/>
  <c r="Q28" i="15"/>
  <c r="P13" i="15"/>
  <c r="P28" i="15"/>
  <c r="O11" i="15"/>
  <c r="R11" i="15" s="1"/>
  <c r="S11" i="15" s="1"/>
  <c r="Q18" i="15"/>
  <c r="D48" i="15"/>
  <c r="Q16" i="15"/>
  <c r="O23" i="15"/>
  <c r="R23" i="15" s="1"/>
  <c r="S23" i="15" s="1"/>
  <c r="Q20" i="15"/>
  <c r="P16" i="15"/>
  <c r="R9" i="15"/>
  <c r="S9" i="15" s="1"/>
  <c r="Q9" i="15"/>
  <c r="P9" i="15"/>
  <c r="R46" i="15"/>
  <c r="S46" i="15" s="1"/>
  <c r="Q46" i="15"/>
  <c r="Q34" i="15"/>
  <c r="R34" i="15"/>
  <c r="S34" i="15" s="1"/>
  <c r="R17" i="15"/>
  <c r="S17" i="15" s="1"/>
  <c r="Q17" i="15"/>
  <c r="R24" i="15"/>
  <c r="S24" i="15" s="1"/>
  <c r="P24" i="15"/>
  <c r="Q24" i="15"/>
  <c r="R42" i="15"/>
  <c r="S42" i="15" s="1"/>
  <c r="Q42" i="15"/>
  <c r="R19" i="15"/>
  <c r="S19" i="15" s="1"/>
  <c r="Q19" i="15"/>
  <c r="R30" i="15"/>
  <c r="S30" i="15" s="1"/>
  <c r="Q30" i="15"/>
  <c r="P30" i="15"/>
  <c r="R38" i="15"/>
  <c r="S38" i="15" s="1"/>
  <c r="Q38" i="15"/>
  <c r="O15" i="15"/>
  <c r="R15" i="15" s="1"/>
  <c r="S15" i="15" s="1"/>
  <c r="O27" i="15"/>
  <c r="R27" i="15" s="1"/>
  <c r="S27" i="15" s="1"/>
  <c r="P17" i="15"/>
  <c r="P19" i="15"/>
  <c r="P34" i="15"/>
  <c r="R35" i="15"/>
  <c r="S35" i="15" s="1"/>
  <c r="P38" i="15"/>
  <c r="R39" i="15"/>
  <c r="S39" i="15" s="1"/>
  <c r="P42" i="15"/>
  <c r="R43" i="15"/>
  <c r="S43" i="15" s="1"/>
  <c r="P46" i="15"/>
  <c r="E48" i="15"/>
  <c r="O14" i="15"/>
  <c r="R14" i="15" s="1"/>
  <c r="S14" i="15" s="1"/>
  <c r="P20" i="15"/>
  <c r="O26" i="15"/>
  <c r="R26" i="15" s="1"/>
  <c r="S26" i="15" s="1"/>
  <c r="P21" i="15"/>
  <c r="P37" i="15"/>
  <c r="P41" i="15"/>
  <c r="O22" i="15"/>
  <c r="P22" i="15" s="1"/>
  <c r="Q21" i="15"/>
  <c r="O29" i="15"/>
  <c r="P29" i="15" s="1"/>
  <c r="O36" i="15"/>
  <c r="Q37" i="15"/>
  <c r="O40" i="15"/>
  <c r="Q41" i="15"/>
  <c r="O44" i="15"/>
  <c r="Q45" i="15"/>
  <c r="K48" i="15"/>
  <c r="O33" i="15"/>
  <c r="R33" i="15" s="1"/>
  <c r="S33" i="15" s="1"/>
  <c r="P45" i="15"/>
  <c r="O10" i="15"/>
  <c r="L48" i="15"/>
  <c r="M48" i="15" s="1"/>
  <c r="P8" i="15"/>
  <c r="N48" i="15"/>
  <c r="Y5" i="15"/>
  <c r="O25" i="15"/>
  <c r="R25" i="15" s="1"/>
  <c r="S25" i="15" s="1"/>
  <c r="P18" i="15"/>
  <c r="P32" i="15"/>
  <c r="P35" i="15"/>
  <c r="P39" i="15"/>
  <c r="U48" i="15"/>
  <c r="V48" i="15" s="1"/>
  <c r="Q8" i="15"/>
  <c r="R5" i="15"/>
  <c r="S5" i="15" s="1"/>
  <c r="P5" i="15"/>
  <c r="Q5" i="15"/>
  <c r="O6" i="15"/>
  <c r="O12" i="15"/>
  <c r="O7" i="15"/>
  <c r="R7" i="15" s="1"/>
  <c r="S7" i="15" s="1"/>
  <c r="J48" i="15"/>
  <c r="Q33" i="15" l="1"/>
  <c r="P23" i="15"/>
  <c r="P25" i="15"/>
  <c r="P15" i="15"/>
  <c r="P7" i="15"/>
  <c r="P26" i="15"/>
  <c r="P11" i="15"/>
  <c r="Q11" i="15"/>
  <c r="Q25" i="15"/>
  <c r="Q23" i="15"/>
  <c r="O48" i="15"/>
  <c r="P14" i="15"/>
  <c r="R40" i="15"/>
  <c r="S40" i="15" s="1"/>
  <c r="Q40" i="15"/>
  <c r="Q26" i="15"/>
  <c r="P40" i="15"/>
  <c r="R36" i="15"/>
  <c r="S36" i="15" s="1"/>
  <c r="Q36" i="15"/>
  <c r="P33" i="15"/>
  <c r="Q15" i="15"/>
  <c r="P36" i="15"/>
  <c r="Q14" i="15"/>
  <c r="R10" i="15"/>
  <c r="S10" i="15" s="1"/>
  <c r="Q10" i="15"/>
  <c r="R29" i="15"/>
  <c r="S29" i="15" s="1"/>
  <c r="Q29" i="15"/>
  <c r="P10" i="15"/>
  <c r="R44" i="15"/>
  <c r="S44" i="15" s="1"/>
  <c r="Q44" i="15"/>
  <c r="R22" i="15"/>
  <c r="S22" i="15" s="1"/>
  <c r="Q22" i="15"/>
  <c r="Q27" i="15"/>
  <c r="P44" i="15"/>
  <c r="P27" i="15"/>
  <c r="R12" i="15"/>
  <c r="S12" i="15" s="1"/>
  <c r="Q12" i="15"/>
  <c r="P6" i="15"/>
  <c r="Q7" i="15"/>
  <c r="P12" i="15"/>
  <c r="R6" i="15"/>
  <c r="S6" i="15" s="1"/>
  <c r="Q6" i="15"/>
  <c r="I48" i="14"/>
  <c r="H48" i="14"/>
  <c r="C48" i="14"/>
  <c r="B48" i="14"/>
  <c r="U46" i="14"/>
  <c r="V46" i="14" s="1"/>
  <c r="N46" i="14"/>
  <c r="M46" i="14"/>
  <c r="L46" i="14"/>
  <c r="K46" i="14"/>
  <c r="J46" i="14"/>
  <c r="F46" i="14"/>
  <c r="G46" i="14" s="1"/>
  <c r="E46" i="14"/>
  <c r="D46" i="14"/>
  <c r="U45" i="14"/>
  <c r="V45" i="14" s="1"/>
  <c r="N45" i="14"/>
  <c r="O45" i="14" s="1"/>
  <c r="L45" i="14"/>
  <c r="M45" i="14" s="1"/>
  <c r="K45" i="14"/>
  <c r="J45" i="14"/>
  <c r="F45" i="14"/>
  <c r="G45" i="14" s="1"/>
  <c r="E45" i="14"/>
  <c r="D45" i="14"/>
  <c r="U44" i="14"/>
  <c r="V44" i="14" s="1"/>
  <c r="N44" i="14"/>
  <c r="O44" i="14" s="1"/>
  <c r="L44" i="14"/>
  <c r="M44" i="14" s="1"/>
  <c r="K44" i="14"/>
  <c r="J44" i="14"/>
  <c r="F44" i="14"/>
  <c r="G44" i="14" s="1"/>
  <c r="E44" i="14"/>
  <c r="D44" i="14"/>
  <c r="U43" i="14"/>
  <c r="V43" i="14" s="1"/>
  <c r="O43" i="14"/>
  <c r="N43" i="14"/>
  <c r="L43" i="14"/>
  <c r="M43" i="14" s="1"/>
  <c r="K43" i="14"/>
  <c r="J43" i="14"/>
  <c r="F43" i="14"/>
  <c r="G43" i="14" s="1"/>
  <c r="E43" i="14"/>
  <c r="D43" i="14"/>
  <c r="V42" i="14"/>
  <c r="U42" i="14"/>
  <c r="N42" i="14"/>
  <c r="O42" i="14" s="1"/>
  <c r="L42" i="14"/>
  <c r="M42" i="14" s="1"/>
  <c r="K42" i="14"/>
  <c r="J42" i="14"/>
  <c r="F42" i="14"/>
  <c r="G42" i="14" s="1"/>
  <c r="E42" i="14"/>
  <c r="D42" i="14"/>
  <c r="U41" i="14"/>
  <c r="V41" i="14" s="1"/>
  <c r="N41" i="14"/>
  <c r="O41" i="14" s="1"/>
  <c r="L41" i="14"/>
  <c r="M41" i="14" s="1"/>
  <c r="K41" i="14"/>
  <c r="J41" i="14"/>
  <c r="F41" i="14"/>
  <c r="G41" i="14" s="1"/>
  <c r="E41" i="14"/>
  <c r="D41" i="14"/>
  <c r="U40" i="14"/>
  <c r="V40" i="14" s="1"/>
  <c r="N40" i="14"/>
  <c r="O40" i="14" s="1"/>
  <c r="L40" i="14"/>
  <c r="M40" i="14" s="1"/>
  <c r="K40" i="14"/>
  <c r="J40" i="14"/>
  <c r="F40" i="14"/>
  <c r="G40" i="14" s="1"/>
  <c r="E40" i="14"/>
  <c r="D40" i="14"/>
  <c r="U39" i="14"/>
  <c r="V39" i="14" s="1"/>
  <c r="N39" i="14"/>
  <c r="O39" i="14" s="1"/>
  <c r="L39" i="14"/>
  <c r="M39" i="14" s="1"/>
  <c r="K39" i="14"/>
  <c r="J39" i="14"/>
  <c r="F39" i="14"/>
  <c r="G39" i="14" s="1"/>
  <c r="E39" i="14"/>
  <c r="D39" i="14"/>
  <c r="U38" i="14"/>
  <c r="V38" i="14" s="1"/>
  <c r="N38" i="14"/>
  <c r="O38" i="14" s="1"/>
  <c r="L38" i="14"/>
  <c r="M38" i="14" s="1"/>
  <c r="K38" i="14"/>
  <c r="J38" i="14"/>
  <c r="F38" i="14"/>
  <c r="G38" i="14" s="1"/>
  <c r="E38" i="14"/>
  <c r="D38" i="14"/>
  <c r="U37" i="14"/>
  <c r="V37" i="14" s="1"/>
  <c r="N37" i="14"/>
  <c r="O37" i="14" s="1"/>
  <c r="L37" i="14"/>
  <c r="M37" i="14" s="1"/>
  <c r="K37" i="14"/>
  <c r="J37" i="14"/>
  <c r="F37" i="14"/>
  <c r="G37" i="14" s="1"/>
  <c r="E37" i="14"/>
  <c r="D37" i="14"/>
  <c r="U36" i="14"/>
  <c r="V36" i="14" s="1"/>
  <c r="N36" i="14"/>
  <c r="O36" i="14" s="1"/>
  <c r="L36" i="14"/>
  <c r="M36" i="14" s="1"/>
  <c r="K36" i="14"/>
  <c r="J36" i="14"/>
  <c r="F36" i="14"/>
  <c r="G36" i="14" s="1"/>
  <c r="E36" i="14"/>
  <c r="D36" i="14"/>
  <c r="U35" i="14"/>
  <c r="V35" i="14" s="1"/>
  <c r="N35" i="14"/>
  <c r="O35" i="14" s="1"/>
  <c r="L35" i="14"/>
  <c r="M35" i="14" s="1"/>
  <c r="K35" i="14"/>
  <c r="J35" i="14"/>
  <c r="F35" i="14"/>
  <c r="G35" i="14" s="1"/>
  <c r="E35" i="14"/>
  <c r="D35" i="14"/>
  <c r="U34" i="14"/>
  <c r="V34" i="14" s="1"/>
  <c r="O34" i="14"/>
  <c r="N34" i="14"/>
  <c r="L34" i="14"/>
  <c r="M34" i="14" s="1"/>
  <c r="K34" i="14"/>
  <c r="J34" i="14"/>
  <c r="F34" i="14"/>
  <c r="G34" i="14" s="1"/>
  <c r="E34" i="14"/>
  <c r="D34" i="14"/>
  <c r="U33" i="14"/>
  <c r="V33" i="14" s="1"/>
  <c r="N33" i="14"/>
  <c r="O33" i="14" s="1"/>
  <c r="L33" i="14"/>
  <c r="M33" i="14" s="1"/>
  <c r="K33" i="14"/>
  <c r="J33" i="14"/>
  <c r="F33" i="14"/>
  <c r="G33" i="14" s="1"/>
  <c r="E33" i="14"/>
  <c r="D33" i="14"/>
  <c r="U32" i="14"/>
  <c r="V32" i="14" s="1"/>
  <c r="N32" i="14"/>
  <c r="O32" i="14" s="1"/>
  <c r="L32" i="14"/>
  <c r="M32" i="14" s="1"/>
  <c r="K32" i="14"/>
  <c r="J32" i="14"/>
  <c r="F32" i="14"/>
  <c r="G32" i="14" s="1"/>
  <c r="E32" i="14"/>
  <c r="D32" i="14"/>
  <c r="U15" i="14"/>
  <c r="V15" i="14" s="1"/>
  <c r="N15" i="14"/>
  <c r="O15" i="14" s="1"/>
  <c r="L15" i="14"/>
  <c r="M15" i="14" s="1"/>
  <c r="K15" i="14"/>
  <c r="J15" i="14"/>
  <c r="F15" i="14"/>
  <c r="G15" i="14" s="1"/>
  <c r="E15" i="14"/>
  <c r="D15" i="14"/>
  <c r="U29" i="14"/>
  <c r="V29" i="14" s="1"/>
  <c r="N29" i="14"/>
  <c r="O29" i="14" s="1"/>
  <c r="L29" i="14"/>
  <c r="M29" i="14" s="1"/>
  <c r="K29" i="14"/>
  <c r="J29" i="14"/>
  <c r="F29" i="14"/>
  <c r="G29" i="14" s="1"/>
  <c r="E29" i="14"/>
  <c r="D29" i="14"/>
  <c r="U6" i="14"/>
  <c r="V6" i="14" s="1"/>
  <c r="N6" i="14"/>
  <c r="O6" i="14" s="1"/>
  <c r="L6" i="14"/>
  <c r="M6" i="14" s="1"/>
  <c r="K6" i="14"/>
  <c r="J6" i="14"/>
  <c r="F6" i="14"/>
  <c r="G6" i="14" s="1"/>
  <c r="E6" i="14"/>
  <c r="D6" i="14"/>
  <c r="U26" i="14"/>
  <c r="V26" i="14" s="1"/>
  <c r="N26" i="14"/>
  <c r="O26" i="14" s="1"/>
  <c r="L26" i="14"/>
  <c r="M26" i="14" s="1"/>
  <c r="K26" i="14"/>
  <c r="J26" i="14"/>
  <c r="F26" i="14"/>
  <c r="G26" i="14" s="1"/>
  <c r="E26" i="14"/>
  <c r="D26" i="14"/>
  <c r="U13" i="14"/>
  <c r="V13" i="14" s="1"/>
  <c r="N13" i="14"/>
  <c r="O13" i="14" s="1"/>
  <c r="L13" i="14"/>
  <c r="M13" i="14" s="1"/>
  <c r="K13" i="14"/>
  <c r="J13" i="14"/>
  <c r="F13" i="14"/>
  <c r="G13" i="14" s="1"/>
  <c r="E13" i="14"/>
  <c r="D13" i="14"/>
  <c r="U19" i="14"/>
  <c r="V19" i="14" s="1"/>
  <c r="N19" i="14"/>
  <c r="O19" i="14" s="1"/>
  <c r="L19" i="14"/>
  <c r="M19" i="14" s="1"/>
  <c r="K19" i="14"/>
  <c r="J19" i="14"/>
  <c r="F19" i="14"/>
  <c r="G19" i="14" s="1"/>
  <c r="E19" i="14"/>
  <c r="D19" i="14"/>
  <c r="U16" i="14"/>
  <c r="V16" i="14" s="1"/>
  <c r="N16" i="14"/>
  <c r="O16" i="14" s="1"/>
  <c r="L16" i="14"/>
  <c r="M16" i="14" s="1"/>
  <c r="K16" i="14"/>
  <c r="J16" i="14"/>
  <c r="F16" i="14"/>
  <c r="G16" i="14" s="1"/>
  <c r="E16" i="14"/>
  <c r="D16" i="14"/>
  <c r="U24" i="14"/>
  <c r="V24" i="14" s="1"/>
  <c r="N24" i="14"/>
  <c r="O24" i="14" s="1"/>
  <c r="L24" i="14"/>
  <c r="M24" i="14" s="1"/>
  <c r="K24" i="14"/>
  <c r="J24" i="14"/>
  <c r="F24" i="14"/>
  <c r="G24" i="14" s="1"/>
  <c r="E24" i="14"/>
  <c r="D24" i="14"/>
  <c r="U21" i="14"/>
  <c r="V21" i="14" s="1"/>
  <c r="N21" i="14"/>
  <c r="O21" i="14" s="1"/>
  <c r="L21" i="14"/>
  <c r="M21" i="14" s="1"/>
  <c r="K21" i="14"/>
  <c r="J21" i="14"/>
  <c r="F21" i="14"/>
  <c r="G21" i="14" s="1"/>
  <c r="E21" i="14"/>
  <c r="D21" i="14"/>
  <c r="U5" i="14"/>
  <c r="V5" i="14" s="1"/>
  <c r="N5" i="14"/>
  <c r="O5" i="14" s="1"/>
  <c r="L5" i="14"/>
  <c r="M5" i="14" s="1"/>
  <c r="K5" i="14"/>
  <c r="J5" i="14"/>
  <c r="F5" i="14"/>
  <c r="G5" i="14" s="1"/>
  <c r="E5" i="14"/>
  <c r="D5" i="14"/>
  <c r="U11" i="14"/>
  <c r="V11" i="14" s="1"/>
  <c r="N11" i="14"/>
  <c r="O11" i="14" s="1"/>
  <c r="L11" i="14"/>
  <c r="M11" i="14" s="1"/>
  <c r="K11" i="14"/>
  <c r="J11" i="14"/>
  <c r="F11" i="14"/>
  <c r="G11" i="14" s="1"/>
  <c r="E11" i="14"/>
  <c r="D11" i="14"/>
  <c r="U31" i="14"/>
  <c r="V31" i="14" s="1"/>
  <c r="N31" i="14"/>
  <c r="O31" i="14" s="1"/>
  <c r="L31" i="14"/>
  <c r="M31" i="14" s="1"/>
  <c r="K31" i="14"/>
  <c r="J31" i="14"/>
  <c r="F31" i="14"/>
  <c r="G31" i="14" s="1"/>
  <c r="E31" i="14"/>
  <c r="D31" i="14"/>
  <c r="U17" i="14"/>
  <c r="V17" i="14" s="1"/>
  <c r="N17" i="14"/>
  <c r="O17" i="14" s="1"/>
  <c r="L17" i="14"/>
  <c r="M17" i="14" s="1"/>
  <c r="K17" i="14"/>
  <c r="J17" i="14"/>
  <c r="F17" i="14"/>
  <c r="G17" i="14" s="1"/>
  <c r="E17" i="14"/>
  <c r="D17" i="14"/>
  <c r="U22" i="14"/>
  <c r="V22" i="14" s="1"/>
  <c r="N22" i="14"/>
  <c r="O22" i="14" s="1"/>
  <c r="L22" i="14"/>
  <c r="M22" i="14" s="1"/>
  <c r="K22" i="14"/>
  <c r="J22" i="14"/>
  <c r="F22" i="14"/>
  <c r="G22" i="14" s="1"/>
  <c r="E22" i="14"/>
  <c r="D22" i="14"/>
  <c r="U28" i="14"/>
  <c r="V28" i="14" s="1"/>
  <c r="N28" i="14"/>
  <c r="O28" i="14" s="1"/>
  <c r="L28" i="14"/>
  <c r="M28" i="14" s="1"/>
  <c r="K28" i="14"/>
  <c r="J28" i="14"/>
  <c r="F28" i="14"/>
  <c r="G28" i="14" s="1"/>
  <c r="E28" i="14"/>
  <c r="D28" i="14"/>
  <c r="U14" i="14"/>
  <c r="V14" i="14" s="1"/>
  <c r="N14" i="14"/>
  <c r="O14" i="14" s="1"/>
  <c r="L14" i="14"/>
  <c r="M14" i="14" s="1"/>
  <c r="K14" i="14"/>
  <c r="J14" i="14"/>
  <c r="F14" i="14"/>
  <c r="G14" i="14" s="1"/>
  <c r="E14" i="14"/>
  <c r="D14" i="14"/>
  <c r="U20" i="14"/>
  <c r="V20" i="14" s="1"/>
  <c r="N20" i="14"/>
  <c r="O20" i="14" s="1"/>
  <c r="P20" i="14" s="1"/>
  <c r="L20" i="14"/>
  <c r="M20" i="14" s="1"/>
  <c r="K20" i="14"/>
  <c r="J20" i="14"/>
  <c r="F20" i="14"/>
  <c r="G20" i="14" s="1"/>
  <c r="E20" i="14"/>
  <c r="D20" i="14"/>
  <c r="U8" i="14"/>
  <c r="V8" i="14" s="1"/>
  <c r="N8" i="14"/>
  <c r="O8" i="14" s="1"/>
  <c r="L8" i="14"/>
  <c r="M8" i="14" s="1"/>
  <c r="K8" i="14"/>
  <c r="J8" i="14"/>
  <c r="F8" i="14"/>
  <c r="G8" i="14" s="1"/>
  <c r="E8" i="14"/>
  <c r="D8" i="14"/>
  <c r="U25" i="14"/>
  <c r="V25" i="14" s="1"/>
  <c r="N25" i="14"/>
  <c r="O25" i="14" s="1"/>
  <c r="P25" i="14" s="1"/>
  <c r="L25" i="14"/>
  <c r="M25" i="14" s="1"/>
  <c r="K25" i="14"/>
  <c r="J25" i="14"/>
  <c r="F25" i="14"/>
  <c r="G25" i="14" s="1"/>
  <c r="E25" i="14"/>
  <c r="D25" i="14"/>
  <c r="U12" i="14"/>
  <c r="V12" i="14" s="1"/>
  <c r="N12" i="14"/>
  <c r="O12" i="14" s="1"/>
  <c r="L12" i="14"/>
  <c r="M12" i="14" s="1"/>
  <c r="K12" i="14"/>
  <c r="J12" i="14"/>
  <c r="F12" i="14"/>
  <c r="G12" i="14" s="1"/>
  <c r="E12" i="14"/>
  <c r="D12" i="14"/>
  <c r="U27" i="14"/>
  <c r="V27" i="14" s="1"/>
  <c r="N27" i="14"/>
  <c r="O27" i="14" s="1"/>
  <c r="P27" i="14" s="1"/>
  <c r="M27" i="14"/>
  <c r="L27" i="14"/>
  <c r="K27" i="14"/>
  <c r="J27" i="14"/>
  <c r="F27" i="14"/>
  <c r="G27" i="14" s="1"/>
  <c r="E27" i="14"/>
  <c r="D27" i="14"/>
  <c r="U23" i="14"/>
  <c r="V23" i="14" s="1"/>
  <c r="O23" i="14"/>
  <c r="N23" i="14"/>
  <c r="L23" i="14"/>
  <c r="M23" i="14" s="1"/>
  <c r="K23" i="14"/>
  <c r="J23" i="14"/>
  <c r="F23" i="14"/>
  <c r="G23" i="14" s="1"/>
  <c r="E23" i="14"/>
  <c r="D23" i="14"/>
  <c r="Z9" i="14"/>
  <c r="U9" i="14"/>
  <c r="V9" i="14" s="1"/>
  <c r="N9" i="14"/>
  <c r="O9" i="14" s="1"/>
  <c r="R9" i="14" s="1"/>
  <c r="S9" i="14" s="1"/>
  <c r="L9" i="14"/>
  <c r="M9" i="14" s="1"/>
  <c r="K9" i="14"/>
  <c r="J9" i="14"/>
  <c r="F9" i="14"/>
  <c r="G9" i="14" s="1"/>
  <c r="E9" i="14"/>
  <c r="D9" i="14"/>
  <c r="U7" i="14"/>
  <c r="V7" i="14" s="1"/>
  <c r="N7" i="14"/>
  <c r="O7" i="14" s="1"/>
  <c r="L7" i="14"/>
  <c r="M7" i="14" s="1"/>
  <c r="K7" i="14"/>
  <c r="J7" i="14"/>
  <c r="F7" i="14"/>
  <c r="G7" i="14" s="1"/>
  <c r="E7" i="14"/>
  <c r="D7" i="14"/>
  <c r="U30" i="14"/>
  <c r="V30" i="14" s="1"/>
  <c r="N30" i="14"/>
  <c r="O30" i="14" s="1"/>
  <c r="L30" i="14"/>
  <c r="M30" i="14" s="1"/>
  <c r="K30" i="14"/>
  <c r="J30" i="14"/>
  <c r="F30" i="14"/>
  <c r="G30" i="14" s="1"/>
  <c r="E30" i="14"/>
  <c r="D30" i="14"/>
  <c r="U18" i="14"/>
  <c r="V18" i="14" s="1"/>
  <c r="N18" i="14"/>
  <c r="O18" i="14" s="1"/>
  <c r="L18" i="14"/>
  <c r="M18" i="14" s="1"/>
  <c r="K18" i="14"/>
  <c r="J18" i="14"/>
  <c r="F18" i="14"/>
  <c r="G18" i="14" s="1"/>
  <c r="E18" i="14"/>
  <c r="D18" i="14"/>
  <c r="N10" i="14"/>
  <c r="O10" i="14" s="1"/>
  <c r="L10" i="14"/>
  <c r="M10" i="14" s="1"/>
  <c r="K10" i="14"/>
  <c r="J10" i="14"/>
  <c r="F10" i="14"/>
  <c r="G10" i="14" s="1"/>
  <c r="U48" i="14" l="1"/>
  <c r="V48" i="14" s="1"/>
  <c r="Y5" i="14"/>
  <c r="X48" i="14"/>
  <c r="Y48" i="14" s="1"/>
  <c r="Y6" i="14"/>
  <c r="O46" i="14"/>
  <c r="Q46" i="14" s="1"/>
  <c r="Q43" i="14"/>
  <c r="L48" i="14"/>
  <c r="M48" i="14" s="1"/>
  <c r="K48" i="14"/>
  <c r="Q9" i="14"/>
  <c r="P18" i="14"/>
  <c r="P9" i="14"/>
  <c r="R26" i="14"/>
  <c r="S26" i="14" s="1"/>
  <c r="P26" i="14"/>
  <c r="Q26" i="14"/>
  <c r="R21" i="14"/>
  <c r="S21" i="14" s="1"/>
  <c r="P21" i="14"/>
  <c r="Q21" i="14"/>
  <c r="R15" i="14"/>
  <c r="S15" i="14" s="1"/>
  <c r="Q15" i="14"/>
  <c r="P15" i="14"/>
  <c r="R39" i="14"/>
  <c r="S39" i="14" s="1"/>
  <c r="Q39" i="14"/>
  <c r="P39" i="14"/>
  <c r="R27" i="14"/>
  <c r="S27" i="14" s="1"/>
  <c r="Q27" i="14"/>
  <c r="R22" i="14"/>
  <c r="S22" i="14" s="1"/>
  <c r="Q22" i="14"/>
  <c r="P22" i="14"/>
  <c r="R19" i="14"/>
  <c r="S19" i="14" s="1"/>
  <c r="Q19" i="14"/>
  <c r="P19" i="14"/>
  <c r="R34" i="14"/>
  <c r="S34" i="14" s="1"/>
  <c r="Q34" i="14"/>
  <c r="P34" i="14"/>
  <c r="R42" i="14"/>
  <c r="S42" i="14" s="1"/>
  <c r="Q42" i="14"/>
  <c r="P42" i="14"/>
  <c r="Q45" i="14"/>
  <c r="F48" i="14"/>
  <c r="G48" i="14" s="1"/>
  <c r="D48" i="14"/>
  <c r="R36" i="14"/>
  <c r="S36" i="14" s="1"/>
  <c r="Q36" i="14"/>
  <c r="P36" i="14"/>
  <c r="R11" i="14"/>
  <c r="S11" i="14" s="1"/>
  <c r="Q11" i="14"/>
  <c r="P11" i="14"/>
  <c r="R6" i="14"/>
  <c r="S6" i="14" s="1"/>
  <c r="P6" i="14"/>
  <c r="Q6" i="14"/>
  <c r="R37" i="14"/>
  <c r="S37" i="14" s="1"/>
  <c r="Q37" i="14"/>
  <c r="P37" i="14"/>
  <c r="R45" i="14"/>
  <c r="S45" i="14" s="1"/>
  <c r="P45" i="14"/>
  <c r="R25" i="14"/>
  <c r="S25" i="14" s="1"/>
  <c r="Q25" i="14"/>
  <c r="R30" i="14"/>
  <c r="S30" i="14" s="1"/>
  <c r="Q30" i="14"/>
  <c r="P30" i="14"/>
  <c r="R23" i="14"/>
  <c r="S23" i="14" s="1"/>
  <c r="Q23" i="14"/>
  <c r="R12" i="14"/>
  <c r="S12" i="14" s="1"/>
  <c r="Q12" i="14"/>
  <c r="R8" i="14"/>
  <c r="S8" i="14" s="1"/>
  <c r="Q8" i="14"/>
  <c r="R14" i="14"/>
  <c r="S14" i="14" s="1"/>
  <c r="P14" i="14"/>
  <c r="Q14" i="14"/>
  <c r="R24" i="14"/>
  <c r="S24" i="14" s="1"/>
  <c r="P24" i="14"/>
  <c r="Q24" i="14"/>
  <c r="R32" i="14"/>
  <c r="S32" i="14" s="1"/>
  <c r="P32" i="14"/>
  <c r="Q32" i="14"/>
  <c r="R40" i="14"/>
  <c r="S40" i="14" s="1"/>
  <c r="Q40" i="14"/>
  <c r="P40" i="14"/>
  <c r="R10" i="14"/>
  <c r="S10" i="14" s="1"/>
  <c r="Q10" i="14"/>
  <c r="P10" i="14"/>
  <c r="O48" i="14"/>
  <c r="P23" i="14"/>
  <c r="P12" i="14"/>
  <c r="P8" i="14"/>
  <c r="R17" i="14"/>
  <c r="S17" i="14" s="1"/>
  <c r="Q17" i="14"/>
  <c r="P17" i="14"/>
  <c r="R13" i="14"/>
  <c r="S13" i="14" s="1"/>
  <c r="P13" i="14"/>
  <c r="Q13" i="14"/>
  <c r="R35" i="14"/>
  <c r="S35" i="14" s="1"/>
  <c r="Q35" i="14"/>
  <c r="P35" i="14"/>
  <c r="R43" i="14"/>
  <c r="S43" i="14" s="1"/>
  <c r="P43" i="14"/>
  <c r="R31" i="14"/>
  <c r="S31" i="14" s="1"/>
  <c r="Q31" i="14"/>
  <c r="P31" i="14"/>
  <c r="R5" i="14"/>
  <c r="S5" i="14" s="1"/>
  <c r="P5" i="14"/>
  <c r="Q5" i="14"/>
  <c r="R29" i="14"/>
  <c r="S29" i="14" s="1"/>
  <c r="Q29" i="14"/>
  <c r="P29" i="14"/>
  <c r="R38" i="14"/>
  <c r="S38" i="14" s="1"/>
  <c r="Q38" i="14"/>
  <c r="P38" i="14"/>
  <c r="R46" i="14"/>
  <c r="S46" i="14" s="1"/>
  <c r="P46" i="14"/>
  <c r="R20" i="14"/>
  <c r="S20" i="14" s="1"/>
  <c r="Q20" i="14"/>
  <c r="R44" i="14"/>
  <c r="S44" i="14" s="1"/>
  <c r="P44" i="14"/>
  <c r="R18" i="14"/>
  <c r="S18" i="14" s="1"/>
  <c r="Q18" i="14"/>
  <c r="R7" i="14"/>
  <c r="S7" i="14" s="1"/>
  <c r="Q7" i="14"/>
  <c r="P7" i="14"/>
  <c r="R28" i="14"/>
  <c r="S28" i="14" s="1"/>
  <c r="P28" i="14"/>
  <c r="Q28" i="14"/>
  <c r="R16" i="14"/>
  <c r="S16" i="14" s="1"/>
  <c r="Q16" i="14"/>
  <c r="P16" i="14"/>
  <c r="R33" i="14"/>
  <c r="S33" i="14" s="1"/>
  <c r="Q33" i="14"/>
  <c r="P33" i="14"/>
  <c r="R41" i="14"/>
  <c r="S41" i="14" s="1"/>
  <c r="Q41" i="14"/>
  <c r="P41" i="14"/>
  <c r="Q44" i="14"/>
  <c r="E48" i="14"/>
  <c r="N48" i="14"/>
  <c r="J48" i="14"/>
  <c r="N5" i="4" l="1"/>
  <c r="O5" i="4" s="1"/>
  <c r="J5" i="4"/>
  <c r="K5" i="4"/>
  <c r="L5" i="4"/>
  <c r="M5" i="4" s="1"/>
  <c r="D5" i="4"/>
  <c r="E5" i="4"/>
  <c r="F5" i="4"/>
  <c r="G5" i="4" s="1"/>
  <c r="I48" i="13"/>
  <c r="H48" i="13"/>
  <c r="Y6" i="13" s="1"/>
  <c r="C48" i="13"/>
  <c r="B48" i="13"/>
  <c r="U48" i="13" s="1"/>
  <c r="V48" i="13" s="1"/>
  <c r="U46" i="13"/>
  <c r="V46" i="13" s="1"/>
  <c r="N46" i="13"/>
  <c r="O46" i="13" s="1"/>
  <c r="R46" i="13" s="1"/>
  <c r="S46" i="13" s="1"/>
  <c r="L46" i="13"/>
  <c r="M46" i="13" s="1"/>
  <c r="K46" i="13"/>
  <c r="J46" i="13"/>
  <c r="F46" i="13"/>
  <c r="G46" i="13" s="1"/>
  <c r="E46" i="13"/>
  <c r="D46" i="13"/>
  <c r="U45" i="13"/>
  <c r="V45" i="13" s="1"/>
  <c r="N45" i="13"/>
  <c r="O45" i="13" s="1"/>
  <c r="R45" i="13" s="1"/>
  <c r="S45" i="13" s="1"/>
  <c r="L45" i="13"/>
  <c r="M45" i="13" s="1"/>
  <c r="K45" i="13"/>
  <c r="J45" i="13"/>
  <c r="F45" i="13"/>
  <c r="G45" i="13" s="1"/>
  <c r="E45" i="13"/>
  <c r="D45" i="13"/>
  <c r="U44" i="13"/>
  <c r="V44" i="13" s="1"/>
  <c r="N44" i="13"/>
  <c r="O44" i="13" s="1"/>
  <c r="Q44" i="13" s="1"/>
  <c r="L44" i="13"/>
  <c r="M44" i="13" s="1"/>
  <c r="K44" i="13"/>
  <c r="J44" i="13"/>
  <c r="F44" i="13"/>
  <c r="G44" i="13" s="1"/>
  <c r="E44" i="13"/>
  <c r="D44" i="13"/>
  <c r="U43" i="13"/>
  <c r="V43" i="13" s="1"/>
  <c r="N43" i="13"/>
  <c r="O43" i="13" s="1"/>
  <c r="R43" i="13" s="1"/>
  <c r="S43" i="13" s="1"/>
  <c r="L43" i="13"/>
  <c r="M43" i="13" s="1"/>
  <c r="K43" i="13"/>
  <c r="J43" i="13"/>
  <c r="F43" i="13"/>
  <c r="G43" i="13" s="1"/>
  <c r="E43" i="13"/>
  <c r="D43" i="13"/>
  <c r="U42" i="13"/>
  <c r="V42" i="13" s="1"/>
  <c r="N42" i="13"/>
  <c r="O42" i="13" s="1"/>
  <c r="R42" i="13" s="1"/>
  <c r="S42" i="13" s="1"/>
  <c r="L42" i="13"/>
  <c r="M42" i="13" s="1"/>
  <c r="K42" i="13"/>
  <c r="J42" i="13"/>
  <c r="F42" i="13"/>
  <c r="G42" i="13" s="1"/>
  <c r="E42" i="13"/>
  <c r="D42" i="13"/>
  <c r="U41" i="13"/>
  <c r="V41" i="13" s="1"/>
  <c r="N41" i="13"/>
  <c r="O41" i="13" s="1"/>
  <c r="R41" i="13" s="1"/>
  <c r="S41" i="13" s="1"/>
  <c r="L41" i="13"/>
  <c r="M41" i="13" s="1"/>
  <c r="K41" i="13"/>
  <c r="J41" i="13"/>
  <c r="F41" i="13"/>
  <c r="G41" i="13" s="1"/>
  <c r="E41" i="13"/>
  <c r="D41" i="13"/>
  <c r="U40" i="13"/>
  <c r="V40" i="13" s="1"/>
  <c r="N40" i="13"/>
  <c r="O40" i="13" s="1"/>
  <c r="R40" i="13" s="1"/>
  <c r="S40" i="13" s="1"/>
  <c r="L40" i="13"/>
  <c r="M40" i="13" s="1"/>
  <c r="K40" i="13"/>
  <c r="J40" i="13"/>
  <c r="F40" i="13"/>
  <c r="G40" i="13" s="1"/>
  <c r="E40" i="13"/>
  <c r="D40" i="13"/>
  <c r="U39" i="13"/>
  <c r="V39" i="13" s="1"/>
  <c r="N39" i="13"/>
  <c r="O39" i="13" s="1"/>
  <c r="R39" i="13" s="1"/>
  <c r="S39" i="13" s="1"/>
  <c r="L39" i="13"/>
  <c r="M39" i="13" s="1"/>
  <c r="K39" i="13"/>
  <c r="J39" i="13"/>
  <c r="F39" i="13"/>
  <c r="G39" i="13" s="1"/>
  <c r="E39" i="13"/>
  <c r="D39" i="13"/>
  <c r="U38" i="13"/>
  <c r="V38" i="13" s="1"/>
  <c r="N38" i="13"/>
  <c r="O38" i="13" s="1"/>
  <c r="R38" i="13" s="1"/>
  <c r="S38" i="13" s="1"/>
  <c r="L38" i="13"/>
  <c r="M38" i="13" s="1"/>
  <c r="K38" i="13"/>
  <c r="J38" i="13"/>
  <c r="F38" i="13"/>
  <c r="G38" i="13" s="1"/>
  <c r="E38" i="13"/>
  <c r="D38" i="13"/>
  <c r="U37" i="13"/>
  <c r="V37" i="13" s="1"/>
  <c r="N37" i="13"/>
  <c r="O37" i="13" s="1"/>
  <c r="R37" i="13" s="1"/>
  <c r="S37" i="13" s="1"/>
  <c r="L37" i="13"/>
  <c r="M37" i="13" s="1"/>
  <c r="K37" i="13"/>
  <c r="J37" i="13"/>
  <c r="F37" i="13"/>
  <c r="G37" i="13" s="1"/>
  <c r="E37" i="13"/>
  <c r="D37" i="13"/>
  <c r="U36" i="13"/>
  <c r="V36" i="13" s="1"/>
  <c r="N36" i="13"/>
  <c r="O36" i="13" s="1"/>
  <c r="R36" i="13" s="1"/>
  <c r="S36" i="13" s="1"/>
  <c r="L36" i="13"/>
  <c r="M36" i="13" s="1"/>
  <c r="K36" i="13"/>
  <c r="J36" i="13"/>
  <c r="F36" i="13"/>
  <c r="G36" i="13" s="1"/>
  <c r="E36" i="13"/>
  <c r="D36" i="13"/>
  <c r="U35" i="13"/>
  <c r="V35" i="13" s="1"/>
  <c r="N35" i="13"/>
  <c r="O35" i="13" s="1"/>
  <c r="R35" i="13" s="1"/>
  <c r="S35" i="13" s="1"/>
  <c r="L35" i="13"/>
  <c r="M35" i="13" s="1"/>
  <c r="K35" i="13"/>
  <c r="J35" i="13"/>
  <c r="F35" i="13"/>
  <c r="G35" i="13" s="1"/>
  <c r="E35" i="13"/>
  <c r="D35" i="13"/>
  <c r="U34" i="13"/>
  <c r="V34" i="13" s="1"/>
  <c r="N34" i="13"/>
  <c r="O34" i="13" s="1"/>
  <c r="R34" i="13" s="1"/>
  <c r="S34" i="13" s="1"/>
  <c r="L34" i="13"/>
  <c r="M34" i="13" s="1"/>
  <c r="K34" i="13"/>
  <c r="J34" i="13"/>
  <c r="F34" i="13"/>
  <c r="G34" i="13" s="1"/>
  <c r="E34" i="13"/>
  <c r="D34" i="13"/>
  <c r="U33" i="13"/>
  <c r="V33" i="13" s="1"/>
  <c r="N33" i="13"/>
  <c r="O33" i="13" s="1"/>
  <c r="R33" i="13" s="1"/>
  <c r="S33" i="13" s="1"/>
  <c r="L33" i="13"/>
  <c r="M33" i="13" s="1"/>
  <c r="K33" i="13"/>
  <c r="J33" i="13"/>
  <c r="F33" i="13"/>
  <c r="G33" i="13" s="1"/>
  <c r="E33" i="13"/>
  <c r="D33" i="13"/>
  <c r="U32" i="13"/>
  <c r="V32" i="13" s="1"/>
  <c r="N32" i="13"/>
  <c r="O32" i="13" s="1"/>
  <c r="R32" i="13" s="1"/>
  <c r="S32" i="13" s="1"/>
  <c r="L32" i="13"/>
  <c r="M32" i="13" s="1"/>
  <c r="K32" i="13"/>
  <c r="J32" i="13"/>
  <c r="F32" i="13"/>
  <c r="G32" i="13" s="1"/>
  <c r="E32" i="13"/>
  <c r="D32" i="13"/>
  <c r="U30" i="13"/>
  <c r="V30" i="13" s="1"/>
  <c r="N30" i="13"/>
  <c r="O30" i="13" s="1"/>
  <c r="Q30" i="13" s="1"/>
  <c r="L30" i="13"/>
  <c r="M30" i="13" s="1"/>
  <c r="K30" i="13"/>
  <c r="J30" i="13"/>
  <c r="F30" i="13"/>
  <c r="G30" i="13" s="1"/>
  <c r="E30" i="13"/>
  <c r="D30" i="13"/>
  <c r="U29" i="13"/>
  <c r="V29" i="13" s="1"/>
  <c r="N29" i="13"/>
  <c r="O29" i="13" s="1"/>
  <c r="R29" i="13" s="1"/>
  <c r="S29" i="13" s="1"/>
  <c r="L29" i="13"/>
  <c r="M29" i="13" s="1"/>
  <c r="K29" i="13"/>
  <c r="J29" i="13"/>
  <c r="F29" i="13"/>
  <c r="G29" i="13" s="1"/>
  <c r="E29" i="13"/>
  <c r="D29" i="13"/>
  <c r="U28" i="13"/>
  <c r="V28" i="13" s="1"/>
  <c r="N28" i="13"/>
  <c r="O28" i="13" s="1"/>
  <c r="R28" i="13" s="1"/>
  <c r="S28" i="13" s="1"/>
  <c r="L28" i="13"/>
  <c r="M28" i="13" s="1"/>
  <c r="K28" i="13"/>
  <c r="J28" i="13"/>
  <c r="F28" i="13"/>
  <c r="G28" i="13" s="1"/>
  <c r="E28" i="13"/>
  <c r="D28" i="13"/>
  <c r="U27" i="13"/>
  <c r="V27" i="13" s="1"/>
  <c r="N27" i="13"/>
  <c r="O27" i="13" s="1"/>
  <c r="R27" i="13" s="1"/>
  <c r="S27" i="13" s="1"/>
  <c r="L27" i="13"/>
  <c r="M27" i="13" s="1"/>
  <c r="K27" i="13"/>
  <c r="J27" i="13"/>
  <c r="F27" i="13"/>
  <c r="G27" i="13" s="1"/>
  <c r="E27" i="13"/>
  <c r="D27" i="13"/>
  <c r="U26" i="13"/>
  <c r="V26" i="13" s="1"/>
  <c r="N26" i="13"/>
  <c r="O26" i="13" s="1"/>
  <c r="R26" i="13" s="1"/>
  <c r="S26" i="13" s="1"/>
  <c r="L26" i="13"/>
  <c r="M26" i="13" s="1"/>
  <c r="K26" i="13"/>
  <c r="J26" i="13"/>
  <c r="F26" i="13"/>
  <c r="G26" i="13" s="1"/>
  <c r="E26" i="13"/>
  <c r="D26" i="13"/>
  <c r="U25" i="13"/>
  <c r="V25" i="13" s="1"/>
  <c r="N25" i="13"/>
  <c r="O25" i="13" s="1"/>
  <c r="R25" i="13" s="1"/>
  <c r="S25" i="13" s="1"/>
  <c r="L25" i="13"/>
  <c r="M25" i="13" s="1"/>
  <c r="K25" i="13"/>
  <c r="J25" i="13"/>
  <c r="F25" i="13"/>
  <c r="G25" i="13" s="1"/>
  <c r="E25" i="13"/>
  <c r="D25" i="13"/>
  <c r="U24" i="13"/>
  <c r="V24" i="13" s="1"/>
  <c r="N24" i="13"/>
  <c r="O24" i="13" s="1"/>
  <c r="Q24" i="13" s="1"/>
  <c r="L24" i="13"/>
  <c r="M24" i="13" s="1"/>
  <c r="K24" i="13"/>
  <c r="J24" i="13"/>
  <c r="F24" i="13"/>
  <c r="G24" i="13" s="1"/>
  <c r="E24" i="13"/>
  <c r="D24" i="13"/>
  <c r="U23" i="13"/>
  <c r="V23" i="13" s="1"/>
  <c r="N23" i="13"/>
  <c r="O23" i="13" s="1"/>
  <c r="R23" i="13" s="1"/>
  <c r="S23" i="13" s="1"/>
  <c r="L23" i="13"/>
  <c r="M23" i="13" s="1"/>
  <c r="K23" i="13"/>
  <c r="J23" i="13"/>
  <c r="F23" i="13"/>
  <c r="G23" i="13" s="1"/>
  <c r="E23" i="13"/>
  <c r="D23" i="13"/>
  <c r="U22" i="13"/>
  <c r="V22" i="13" s="1"/>
  <c r="N22" i="13"/>
  <c r="O22" i="13" s="1"/>
  <c r="Q22" i="13" s="1"/>
  <c r="L22" i="13"/>
  <c r="M22" i="13" s="1"/>
  <c r="K22" i="13"/>
  <c r="J22" i="13"/>
  <c r="F22" i="13"/>
  <c r="G22" i="13" s="1"/>
  <c r="E22" i="13"/>
  <c r="D22" i="13"/>
  <c r="U21" i="13"/>
  <c r="V21" i="13" s="1"/>
  <c r="N21" i="13"/>
  <c r="O21" i="13" s="1"/>
  <c r="R21" i="13" s="1"/>
  <c r="S21" i="13" s="1"/>
  <c r="L21" i="13"/>
  <c r="M21" i="13" s="1"/>
  <c r="K21" i="13"/>
  <c r="J21" i="13"/>
  <c r="F21" i="13"/>
  <c r="G21" i="13" s="1"/>
  <c r="E21" i="13"/>
  <c r="D21" i="13"/>
  <c r="U20" i="13"/>
  <c r="V20" i="13" s="1"/>
  <c r="N20" i="13"/>
  <c r="O20" i="13" s="1"/>
  <c r="R20" i="13" s="1"/>
  <c r="S20" i="13" s="1"/>
  <c r="L20" i="13"/>
  <c r="M20" i="13" s="1"/>
  <c r="K20" i="13"/>
  <c r="J20" i="13"/>
  <c r="F20" i="13"/>
  <c r="G20" i="13" s="1"/>
  <c r="E20" i="13"/>
  <c r="D20" i="13"/>
  <c r="U19" i="13"/>
  <c r="V19" i="13" s="1"/>
  <c r="N19" i="13"/>
  <c r="O19" i="13" s="1"/>
  <c r="R19" i="13" s="1"/>
  <c r="S19" i="13" s="1"/>
  <c r="L19" i="13"/>
  <c r="M19" i="13" s="1"/>
  <c r="K19" i="13"/>
  <c r="J19" i="13"/>
  <c r="F19" i="13"/>
  <c r="G19" i="13" s="1"/>
  <c r="E19" i="13"/>
  <c r="D19" i="13"/>
  <c r="U18" i="13"/>
  <c r="V18" i="13" s="1"/>
  <c r="N18" i="13"/>
  <c r="O18" i="13" s="1"/>
  <c r="R18" i="13" s="1"/>
  <c r="S18" i="13" s="1"/>
  <c r="L18" i="13"/>
  <c r="M18" i="13" s="1"/>
  <c r="K18" i="13"/>
  <c r="J18" i="13"/>
  <c r="F18" i="13"/>
  <c r="G18" i="13" s="1"/>
  <c r="E18" i="13"/>
  <c r="D18" i="13"/>
  <c r="U17" i="13"/>
  <c r="V17" i="13" s="1"/>
  <c r="N17" i="13"/>
  <c r="O17" i="13" s="1"/>
  <c r="R17" i="13" s="1"/>
  <c r="S17" i="13" s="1"/>
  <c r="L17" i="13"/>
  <c r="M17" i="13" s="1"/>
  <c r="K17" i="13"/>
  <c r="J17" i="13"/>
  <c r="F17" i="13"/>
  <c r="G17" i="13" s="1"/>
  <c r="E17" i="13"/>
  <c r="D17" i="13"/>
  <c r="U16" i="13"/>
  <c r="V16" i="13" s="1"/>
  <c r="N16" i="13"/>
  <c r="O16" i="13" s="1"/>
  <c r="Q16" i="13" s="1"/>
  <c r="L16" i="13"/>
  <c r="M16" i="13" s="1"/>
  <c r="K16" i="13"/>
  <c r="J16" i="13"/>
  <c r="F16" i="13"/>
  <c r="G16" i="13" s="1"/>
  <c r="E16" i="13"/>
  <c r="D16" i="13"/>
  <c r="U15" i="13"/>
  <c r="V15" i="13" s="1"/>
  <c r="N15" i="13"/>
  <c r="O15" i="13" s="1"/>
  <c r="R15" i="13" s="1"/>
  <c r="S15" i="13" s="1"/>
  <c r="L15" i="13"/>
  <c r="M15" i="13" s="1"/>
  <c r="K15" i="13"/>
  <c r="J15" i="13"/>
  <c r="F15" i="13"/>
  <c r="G15" i="13" s="1"/>
  <c r="E15" i="13"/>
  <c r="D15" i="13"/>
  <c r="U14" i="13"/>
  <c r="V14" i="13" s="1"/>
  <c r="N14" i="13"/>
  <c r="O14" i="13" s="1"/>
  <c r="R14" i="13" s="1"/>
  <c r="S14" i="13" s="1"/>
  <c r="L14" i="13"/>
  <c r="M14" i="13" s="1"/>
  <c r="K14" i="13"/>
  <c r="J14" i="13"/>
  <c r="F14" i="13"/>
  <c r="G14" i="13" s="1"/>
  <c r="E14" i="13"/>
  <c r="D14" i="13"/>
  <c r="U13" i="13"/>
  <c r="V13" i="13" s="1"/>
  <c r="N13" i="13"/>
  <c r="O13" i="13" s="1"/>
  <c r="R13" i="13" s="1"/>
  <c r="S13" i="13" s="1"/>
  <c r="L13" i="13"/>
  <c r="M13" i="13" s="1"/>
  <c r="K13" i="13"/>
  <c r="J13" i="13"/>
  <c r="F13" i="13"/>
  <c r="G13" i="13" s="1"/>
  <c r="E13" i="13"/>
  <c r="D13" i="13"/>
  <c r="U12" i="13"/>
  <c r="V12" i="13" s="1"/>
  <c r="N12" i="13"/>
  <c r="O12" i="13" s="1"/>
  <c r="R12" i="13" s="1"/>
  <c r="S12" i="13" s="1"/>
  <c r="L12" i="13"/>
  <c r="M12" i="13" s="1"/>
  <c r="K12" i="13"/>
  <c r="J12" i="13"/>
  <c r="F12" i="13"/>
  <c r="G12" i="13" s="1"/>
  <c r="E12" i="13"/>
  <c r="D12" i="13"/>
  <c r="U11" i="13"/>
  <c r="V11" i="13" s="1"/>
  <c r="N11" i="13"/>
  <c r="L11" i="13"/>
  <c r="M11" i="13" s="1"/>
  <c r="K11" i="13"/>
  <c r="J11" i="13"/>
  <c r="F11" i="13"/>
  <c r="G11" i="13" s="1"/>
  <c r="E11" i="13"/>
  <c r="D11" i="13"/>
  <c r="U10" i="13"/>
  <c r="V10" i="13" s="1"/>
  <c r="N10" i="13"/>
  <c r="L10" i="13"/>
  <c r="M10" i="13" s="1"/>
  <c r="K10" i="13"/>
  <c r="J10" i="13"/>
  <c r="F10" i="13"/>
  <c r="G10" i="13" s="1"/>
  <c r="E10" i="13"/>
  <c r="D10" i="13"/>
  <c r="Y9" i="13"/>
  <c r="Z9" i="13" s="1"/>
  <c r="U9" i="13"/>
  <c r="V9" i="13" s="1"/>
  <c r="N9" i="13"/>
  <c r="L9" i="13"/>
  <c r="M9" i="13" s="1"/>
  <c r="K9" i="13"/>
  <c r="J9" i="13"/>
  <c r="F9" i="13"/>
  <c r="G9" i="13" s="1"/>
  <c r="E9" i="13"/>
  <c r="D9" i="13"/>
  <c r="Y8" i="13"/>
  <c r="Z8" i="13" s="1"/>
  <c r="U8" i="13"/>
  <c r="V8" i="13" s="1"/>
  <c r="N8" i="13"/>
  <c r="L8" i="13"/>
  <c r="M8" i="13" s="1"/>
  <c r="K8" i="13"/>
  <c r="J8" i="13"/>
  <c r="F8" i="13"/>
  <c r="G8" i="13" s="1"/>
  <c r="E8" i="13"/>
  <c r="D8" i="13"/>
  <c r="U7" i="13"/>
  <c r="V7" i="13" s="1"/>
  <c r="N7" i="13"/>
  <c r="L7" i="13"/>
  <c r="M7" i="13" s="1"/>
  <c r="K7" i="13"/>
  <c r="J7" i="13"/>
  <c r="F7" i="13"/>
  <c r="G7" i="13" s="1"/>
  <c r="E7" i="13"/>
  <c r="D7" i="13"/>
  <c r="U6" i="13"/>
  <c r="V6" i="13" s="1"/>
  <c r="N6" i="13"/>
  <c r="L6" i="13"/>
  <c r="M6" i="13" s="1"/>
  <c r="K6" i="13"/>
  <c r="J6" i="13"/>
  <c r="F6" i="13"/>
  <c r="G6" i="13" s="1"/>
  <c r="E6" i="13"/>
  <c r="D6" i="13"/>
  <c r="U5" i="13"/>
  <c r="V5" i="13" s="1"/>
  <c r="N5" i="13"/>
  <c r="O5" i="13" s="1"/>
  <c r="R5" i="13" s="1"/>
  <c r="S5" i="13" s="1"/>
  <c r="L5" i="13"/>
  <c r="M5" i="13" s="1"/>
  <c r="K5" i="13"/>
  <c r="J5" i="13"/>
  <c r="F5" i="13"/>
  <c r="G5" i="13" s="1"/>
  <c r="E5" i="13"/>
  <c r="D5" i="13"/>
  <c r="Y4" i="13"/>
  <c r="Y5" i="13" l="1"/>
  <c r="Q5" i="4"/>
  <c r="P5" i="4"/>
  <c r="R5" i="4"/>
  <c r="S5" i="4" s="1"/>
  <c r="L48" i="13"/>
  <c r="M48" i="13" s="1"/>
  <c r="Q45" i="13"/>
  <c r="K48" i="13"/>
  <c r="Q41" i="13"/>
  <c r="F48" i="13"/>
  <c r="G48" i="13" s="1"/>
  <c r="Q37" i="13"/>
  <c r="Q43" i="13"/>
  <c r="D48" i="13"/>
  <c r="E48" i="13"/>
  <c r="N48" i="13"/>
  <c r="P5" i="13"/>
  <c r="Q12" i="13"/>
  <c r="Q18" i="13"/>
  <c r="Q20" i="13"/>
  <c r="Q36" i="13"/>
  <c r="Q42" i="13"/>
  <c r="Q46" i="13"/>
  <c r="Q5" i="13"/>
  <c r="R22" i="13"/>
  <c r="S22" i="13" s="1"/>
  <c r="R44" i="13"/>
  <c r="S44" i="13" s="1"/>
  <c r="Q14" i="13"/>
  <c r="Q26" i="13"/>
  <c r="R30" i="13"/>
  <c r="S30" i="13" s="1"/>
  <c r="O11" i="13"/>
  <c r="R11" i="13" s="1"/>
  <c r="S11" i="13" s="1"/>
  <c r="O7" i="13"/>
  <c r="R7" i="13" s="1"/>
  <c r="S7" i="13" s="1"/>
  <c r="R24" i="13"/>
  <c r="S24" i="13" s="1"/>
  <c r="Q13" i="13"/>
  <c r="Q15" i="13"/>
  <c r="Q17" i="13"/>
  <c r="Q19" i="13"/>
  <c r="Q21" i="13"/>
  <c r="Q23" i="13"/>
  <c r="Q25" i="13"/>
  <c r="Q27" i="13"/>
  <c r="Q29" i="13"/>
  <c r="Q32" i="13"/>
  <c r="Q33" i="13"/>
  <c r="Q35" i="13"/>
  <c r="Q39" i="13"/>
  <c r="Q28" i="13"/>
  <c r="Q34" i="13"/>
  <c r="Q38" i="13"/>
  <c r="R16" i="13"/>
  <c r="S16" i="13" s="1"/>
  <c r="O6" i="13"/>
  <c r="R6" i="13" s="1"/>
  <c r="S6" i="13" s="1"/>
  <c r="O8" i="13"/>
  <c r="R8" i="13" s="1"/>
  <c r="S8" i="13" s="1"/>
  <c r="O10" i="13"/>
  <c r="R10" i="13" s="1"/>
  <c r="S10" i="13" s="1"/>
  <c r="P10" i="13"/>
  <c r="Q40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O9" i="13"/>
  <c r="Q9" i="13" s="1"/>
  <c r="J48" i="13"/>
  <c r="X48" i="13"/>
  <c r="Y48" i="13" s="1"/>
  <c r="M48" i="11"/>
  <c r="L48" i="11"/>
  <c r="K48" i="11"/>
  <c r="J48" i="11"/>
  <c r="I48" i="11"/>
  <c r="M47" i="11"/>
  <c r="L47" i="11"/>
  <c r="K47" i="11"/>
  <c r="J47" i="11"/>
  <c r="I47" i="11"/>
  <c r="M46" i="11"/>
  <c r="L46" i="11"/>
  <c r="K46" i="11"/>
  <c r="J46" i="11"/>
  <c r="I46" i="11"/>
  <c r="Q45" i="11"/>
  <c r="P45" i="11"/>
  <c r="O45" i="11"/>
  <c r="N45" i="11"/>
  <c r="M45" i="11"/>
  <c r="L45" i="11"/>
  <c r="K45" i="11"/>
  <c r="J45" i="11"/>
  <c r="I45" i="11"/>
  <c r="Q44" i="11"/>
  <c r="P44" i="11"/>
  <c r="O44" i="11"/>
  <c r="N44" i="11"/>
  <c r="M44" i="11"/>
  <c r="L44" i="11"/>
  <c r="K44" i="11"/>
  <c r="J44" i="11"/>
  <c r="I44" i="11"/>
  <c r="Q43" i="11"/>
  <c r="P43" i="11"/>
  <c r="O43" i="11"/>
  <c r="N43" i="11"/>
  <c r="M43" i="11"/>
  <c r="L43" i="11"/>
  <c r="K43" i="11"/>
  <c r="J43" i="11"/>
  <c r="I43" i="11"/>
  <c r="Q42" i="11"/>
  <c r="P42" i="11"/>
  <c r="O42" i="11"/>
  <c r="N42" i="11"/>
  <c r="M42" i="11"/>
  <c r="L42" i="11"/>
  <c r="K42" i="11"/>
  <c r="J42" i="11"/>
  <c r="I42" i="11"/>
  <c r="Q41" i="11"/>
  <c r="P41" i="11"/>
  <c r="O41" i="11"/>
  <c r="N41" i="11"/>
  <c r="M41" i="11"/>
  <c r="L41" i="11"/>
  <c r="K41" i="11"/>
  <c r="J41" i="11"/>
  <c r="I41" i="11"/>
  <c r="Q40" i="11"/>
  <c r="P40" i="11"/>
  <c r="O40" i="11"/>
  <c r="N40" i="11"/>
  <c r="M40" i="11"/>
  <c r="L40" i="11"/>
  <c r="K40" i="11"/>
  <c r="J40" i="11"/>
  <c r="I40" i="11"/>
  <c r="Q39" i="11"/>
  <c r="P39" i="11"/>
  <c r="O39" i="11"/>
  <c r="N39" i="11"/>
  <c r="M39" i="11"/>
  <c r="L39" i="11"/>
  <c r="K39" i="11"/>
  <c r="J39" i="11"/>
  <c r="I39" i="11"/>
  <c r="Q38" i="11"/>
  <c r="P38" i="11"/>
  <c r="O38" i="11"/>
  <c r="N38" i="11"/>
  <c r="M38" i="11"/>
  <c r="L38" i="11"/>
  <c r="K38" i="11"/>
  <c r="J38" i="11"/>
  <c r="I38" i="11"/>
  <c r="Q37" i="11"/>
  <c r="P37" i="11"/>
  <c r="O37" i="11"/>
  <c r="N37" i="11"/>
  <c r="M37" i="11"/>
  <c r="L37" i="11"/>
  <c r="K37" i="11"/>
  <c r="J37" i="11"/>
  <c r="I37" i="11"/>
  <c r="Q36" i="11"/>
  <c r="P36" i="11"/>
  <c r="O36" i="11"/>
  <c r="N36" i="11"/>
  <c r="M36" i="11"/>
  <c r="L36" i="11"/>
  <c r="K36" i="11"/>
  <c r="J36" i="11"/>
  <c r="I36" i="11"/>
  <c r="Q35" i="11"/>
  <c r="P35" i="11"/>
  <c r="O35" i="11"/>
  <c r="N35" i="11"/>
  <c r="M35" i="11"/>
  <c r="L35" i="11"/>
  <c r="K35" i="11"/>
  <c r="J35" i="11"/>
  <c r="I35" i="11"/>
  <c r="Q34" i="11"/>
  <c r="P34" i="11"/>
  <c r="O34" i="11"/>
  <c r="N34" i="11"/>
  <c r="M34" i="11"/>
  <c r="L34" i="11"/>
  <c r="K34" i="11"/>
  <c r="J34" i="11"/>
  <c r="I34" i="11"/>
  <c r="Q33" i="11"/>
  <c r="P33" i="11"/>
  <c r="O33" i="11"/>
  <c r="N33" i="11"/>
  <c r="M33" i="11"/>
  <c r="L33" i="11"/>
  <c r="K33" i="11"/>
  <c r="J33" i="11"/>
  <c r="I33" i="11"/>
  <c r="Q32" i="11"/>
  <c r="P32" i="11"/>
  <c r="O32" i="11"/>
  <c r="N32" i="11"/>
  <c r="M32" i="11"/>
  <c r="L32" i="11"/>
  <c r="K32" i="11"/>
  <c r="J32" i="11"/>
  <c r="I32" i="11"/>
  <c r="Q31" i="11"/>
  <c r="P31" i="11"/>
  <c r="O31" i="11"/>
  <c r="N31" i="11"/>
  <c r="M31" i="11"/>
  <c r="L31" i="11"/>
  <c r="K31" i="11"/>
  <c r="J31" i="11"/>
  <c r="I31" i="11"/>
  <c r="Q30" i="11"/>
  <c r="P30" i="11"/>
  <c r="O30" i="11"/>
  <c r="N30" i="11"/>
  <c r="M30" i="11"/>
  <c r="L30" i="11"/>
  <c r="K30" i="11"/>
  <c r="J30" i="11"/>
  <c r="I30" i="11"/>
  <c r="Q29" i="11"/>
  <c r="P29" i="11"/>
  <c r="O29" i="11"/>
  <c r="N29" i="11"/>
  <c r="M29" i="11"/>
  <c r="L29" i="11"/>
  <c r="K29" i="11"/>
  <c r="J29" i="11"/>
  <c r="I29" i="11"/>
  <c r="Q28" i="11"/>
  <c r="P28" i="11"/>
  <c r="O28" i="11"/>
  <c r="N28" i="11"/>
  <c r="M28" i="11"/>
  <c r="L28" i="11"/>
  <c r="K28" i="11"/>
  <c r="J28" i="11"/>
  <c r="I28" i="11"/>
  <c r="Q27" i="11"/>
  <c r="P27" i="11"/>
  <c r="O27" i="11"/>
  <c r="N27" i="11"/>
  <c r="M27" i="11"/>
  <c r="L27" i="11"/>
  <c r="K27" i="11"/>
  <c r="J27" i="11"/>
  <c r="I27" i="11"/>
  <c r="Q26" i="11"/>
  <c r="P26" i="11"/>
  <c r="O26" i="11"/>
  <c r="N26" i="11"/>
  <c r="M26" i="11"/>
  <c r="L26" i="11"/>
  <c r="K26" i="11"/>
  <c r="J26" i="11"/>
  <c r="I26" i="11"/>
  <c r="Q25" i="11"/>
  <c r="P25" i="11"/>
  <c r="O25" i="11"/>
  <c r="N25" i="11"/>
  <c r="M25" i="11"/>
  <c r="L25" i="11"/>
  <c r="K25" i="11"/>
  <c r="J25" i="11"/>
  <c r="I25" i="11"/>
  <c r="Q24" i="11"/>
  <c r="P24" i="11"/>
  <c r="O24" i="11"/>
  <c r="N24" i="11"/>
  <c r="M24" i="11"/>
  <c r="L24" i="11"/>
  <c r="K24" i="11"/>
  <c r="J24" i="11"/>
  <c r="I24" i="11"/>
  <c r="Q23" i="11"/>
  <c r="P23" i="11"/>
  <c r="O23" i="11"/>
  <c r="N23" i="11"/>
  <c r="M23" i="11"/>
  <c r="L23" i="11"/>
  <c r="K23" i="11"/>
  <c r="J23" i="11"/>
  <c r="I23" i="11"/>
  <c r="Q22" i="11"/>
  <c r="P22" i="11"/>
  <c r="O22" i="11"/>
  <c r="N22" i="11"/>
  <c r="M22" i="11"/>
  <c r="L22" i="11"/>
  <c r="K22" i="11"/>
  <c r="J22" i="11"/>
  <c r="I22" i="11"/>
  <c r="Q21" i="11"/>
  <c r="P21" i="11"/>
  <c r="O21" i="11"/>
  <c r="N21" i="11"/>
  <c r="M21" i="11"/>
  <c r="L21" i="11"/>
  <c r="K21" i="11"/>
  <c r="J21" i="11"/>
  <c r="I21" i="11"/>
  <c r="Q20" i="11"/>
  <c r="P20" i="11"/>
  <c r="O20" i="11"/>
  <c r="N20" i="11"/>
  <c r="M20" i="11"/>
  <c r="L20" i="11"/>
  <c r="K20" i="11"/>
  <c r="J20" i="11"/>
  <c r="I20" i="11"/>
  <c r="Q19" i="11"/>
  <c r="P19" i="11"/>
  <c r="O19" i="11"/>
  <c r="N19" i="11"/>
  <c r="M19" i="11"/>
  <c r="L19" i="11"/>
  <c r="K19" i="11"/>
  <c r="J19" i="11"/>
  <c r="I19" i="11"/>
  <c r="Q18" i="11"/>
  <c r="P18" i="11"/>
  <c r="O18" i="11"/>
  <c r="N18" i="11"/>
  <c r="M18" i="11"/>
  <c r="L18" i="11"/>
  <c r="K18" i="11"/>
  <c r="J18" i="11"/>
  <c r="I18" i="11"/>
  <c r="Q17" i="11"/>
  <c r="P17" i="11"/>
  <c r="O17" i="11"/>
  <c r="N17" i="11"/>
  <c r="M17" i="11"/>
  <c r="L17" i="11"/>
  <c r="K17" i="11"/>
  <c r="J17" i="11"/>
  <c r="I17" i="11"/>
  <c r="Q16" i="11"/>
  <c r="P16" i="11"/>
  <c r="O16" i="11"/>
  <c r="N16" i="11"/>
  <c r="M16" i="11"/>
  <c r="L16" i="11"/>
  <c r="K16" i="11"/>
  <c r="J16" i="11"/>
  <c r="I16" i="11"/>
  <c r="Q15" i="11"/>
  <c r="P15" i="11"/>
  <c r="O15" i="11"/>
  <c r="N15" i="11"/>
  <c r="M15" i="11"/>
  <c r="L15" i="11"/>
  <c r="K15" i="11"/>
  <c r="J15" i="11"/>
  <c r="I15" i="11"/>
  <c r="Q14" i="11"/>
  <c r="P14" i="11"/>
  <c r="O14" i="11"/>
  <c r="N14" i="11"/>
  <c r="M14" i="11"/>
  <c r="L14" i="11"/>
  <c r="K14" i="11"/>
  <c r="J14" i="11"/>
  <c r="I14" i="11"/>
  <c r="Q13" i="11"/>
  <c r="P13" i="11"/>
  <c r="O13" i="11"/>
  <c r="N13" i="11"/>
  <c r="M13" i="11"/>
  <c r="L13" i="11"/>
  <c r="K13" i="11"/>
  <c r="J13" i="11"/>
  <c r="I13" i="11"/>
  <c r="Q12" i="11"/>
  <c r="P12" i="11"/>
  <c r="O12" i="11"/>
  <c r="N12" i="11"/>
  <c r="M12" i="11"/>
  <c r="L12" i="11"/>
  <c r="K12" i="11"/>
  <c r="J12" i="11"/>
  <c r="I12" i="11"/>
  <c r="Q11" i="11"/>
  <c r="P11" i="11"/>
  <c r="O11" i="11"/>
  <c r="N11" i="11"/>
  <c r="M11" i="11"/>
  <c r="L11" i="11"/>
  <c r="K11" i="11"/>
  <c r="J11" i="11"/>
  <c r="I11" i="11"/>
  <c r="Q10" i="11"/>
  <c r="P10" i="11"/>
  <c r="O10" i="11"/>
  <c r="N10" i="11"/>
  <c r="M10" i="11"/>
  <c r="L10" i="11"/>
  <c r="K10" i="11"/>
  <c r="J10" i="11"/>
  <c r="I10" i="11"/>
  <c r="Q9" i="11"/>
  <c r="P9" i="11"/>
  <c r="O9" i="11"/>
  <c r="N9" i="11"/>
  <c r="M9" i="11"/>
  <c r="L9" i="11"/>
  <c r="K9" i="11"/>
  <c r="J9" i="11"/>
  <c r="I9" i="11"/>
  <c r="Q8" i="11"/>
  <c r="P8" i="11"/>
  <c r="O8" i="11"/>
  <c r="N8" i="11"/>
  <c r="M8" i="11"/>
  <c r="L8" i="11"/>
  <c r="K8" i="11"/>
  <c r="J8" i="11"/>
  <c r="I8" i="11"/>
  <c r="Q7" i="11"/>
  <c r="P7" i="11"/>
  <c r="O7" i="11"/>
  <c r="N7" i="11"/>
  <c r="M7" i="11"/>
  <c r="L7" i="11"/>
  <c r="K7" i="11"/>
  <c r="J7" i="11"/>
  <c r="I7" i="11"/>
  <c r="Y4" i="9"/>
  <c r="Q11" i="13" l="1"/>
  <c r="O48" i="13"/>
  <c r="P6" i="13"/>
  <c r="P7" i="13"/>
  <c r="Q6" i="13"/>
  <c r="Q7" i="13"/>
  <c r="P11" i="13"/>
  <c r="R9" i="13"/>
  <c r="S9" i="13" s="1"/>
  <c r="P9" i="13"/>
  <c r="P8" i="13"/>
  <c r="Q8" i="13"/>
  <c r="Q10" i="13"/>
  <c r="B49" i="9"/>
  <c r="U19" i="9" l="1"/>
  <c r="V19" i="9" s="1"/>
  <c r="U21" i="9"/>
  <c r="V21" i="9" s="1"/>
  <c r="U35" i="9"/>
  <c r="V35" i="9" s="1"/>
  <c r="U29" i="9"/>
  <c r="V29" i="9" s="1"/>
  <c r="U32" i="9"/>
  <c r="V32" i="9" s="1"/>
  <c r="U17" i="9"/>
  <c r="V17" i="9" s="1"/>
  <c r="U18" i="9"/>
  <c r="V18" i="9" s="1"/>
  <c r="U20" i="9"/>
  <c r="V20" i="9" s="1"/>
  <c r="U22" i="9"/>
  <c r="V22" i="9" s="1"/>
  <c r="U23" i="9"/>
  <c r="V23" i="9" s="1"/>
  <c r="U24" i="9"/>
  <c r="V24" i="9"/>
  <c r="U25" i="9"/>
  <c r="V25" i="9" s="1"/>
  <c r="U26" i="9"/>
  <c r="V26" i="9" s="1"/>
  <c r="U5" i="9"/>
  <c r="V5" i="9" s="1"/>
  <c r="U27" i="9"/>
  <c r="V27" i="9" s="1"/>
  <c r="U28" i="9"/>
  <c r="V28" i="9" s="1"/>
  <c r="U30" i="9"/>
  <c r="V30" i="9" s="1"/>
  <c r="U6" i="9"/>
  <c r="V6" i="9" s="1"/>
  <c r="U31" i="9"/>
  <c r="V31" i="9" s="1"/>
  <c r="U33" i="9"/>
  <c r="V33" i="9" s="1"/>
  <c r="U34" i="9"/>
  <c r="V34" i="9" s="1"/>
  <c r="U36" i="9"/>
  <c r="V36" i="9" s="1"/>
  <c r="U37" i="9"/>
  <c r="V37" i="9" s="1"/>
  <c r="U38" i="9"/>
  <c r="V38" i="9" s="1"/>
  <c r="U39" i="9"/>
  <c r="V39" i="9" s="1"/>
  <c r="U40" i="9"/>
  <c r="V40" i="9" s="1"/>
  <c r="U42" i="9"/>
  <c r="V42" i="9" s="1"/>
  <c r="U43" i="9"/>
  <c r="V43" i="9" s="1"/>
  <c r="U44" i="9"/>
  <c r="V44" i="9" s="1"/>
  <c r="U45" i="9"/>
  <c r="V45" i="9" s="1"/>
  <c r="U46" i="9"/>
  <c r="V46" i="9" s="1"/>
  <c r="U47" i="9"/>
  <c r="V47" i="9"/>
  <c r="U16" i="9"/>
  <c r="V16" i="9" l="1"/>
  <c r="T13" i="10" l="1"/>
  <c r="R13" i="10"/>
  <c r="V11" i="10"/>
  <c r="T11" i="10"/>
  <c r="R11" i="10"/>
  <c r="V10" i="10"/>
  <c r="T10" i="10"/>
  <c r="R10" i="10"/>
  <c r="V9" i="10"/>
  <c r="T9" i="10"/>
  <c r="R9" i="10"/>
  <c r="V8" i="10"/>
  <c r="T8" i="10"/>
  <c r="R8" i="10"/>
  <c r="I49" i="9" l="1"/>
  <c r="H49" i="9"/>
  <c r="Y6" i="9" s="1"/>
  <c r="C49" i="9" l="1"/>
  <c r="Y5" i="9"/>
  <c r="T49" i="9"/>
  <c r="X49" i="9"/>
  <c r="Y9" i="9"/>
  <c r="Z9" i="9" s="1"/>
  <c r="Y8" i="9"/>
  <c r="Z8" i="9" s="1"/>
  <c r="Y9" i="4"/>
  <c r="Y8" i="4"/>
  <c r="D49" i="9" l="1"/>
  <c r="U49" i="9"/>
  <c r="V49" i="9" s="1"/>
  <c r="N49" i="9"/>
  <c r="Z9" i="4" l="1"/>
  <c r="Z8" i="4"/>
  <c r="Y4" i="4"/>
  <c r="I48" i="4" l="1"/>
  <c r="H48" i="4" l="1"/>
  <c r="Y6" i="4" s="1"/>
  <c r="C48" i="4"/>
  <c r="K48" i="4" l="1"/>
  <c r="J48" i="4"/>
  <c r="L48" i="4"/>
  <c r="M48" i="4" s="1"/>
  <c r="X48" i="4"/>
  <c r="Y48" i="4" s="1"/>
  <c r="B48" i="4"/>
  <c r="Y5" i="4" s="1"/>
  <c r="U6" i="4"/>
  <c r="U20" i="4"/>
  <c r="U7" i="4"/>
  <c r="U8" i="4"/>
  <c r="U9" i="4"/>
  <c r="U10" i="4"/>
  <c r="U38" i="4"/>
  <c r="U11" i="4"/>
  <c r="U29" i="4"/>
  <c r="U14" i="4"/>
  <c r="U13" i="4"/>
  <c r="U46" i="4"/>
  <c r="U36" i="4"/>
  <c r="U44" i="4"/>
  <c r="U16" i="4"/>
  <c r="U12" i="4"/>
  <c r="U17" i="4"/>
  <c r="U18" i="4"/>
  <c r="U15" i="4"/>
  <c r="U19" i="4"/>
  <c r="U21" i="4"/>
  <c r="U22" i="4"/>
  <c r="U45" i="4"/>
  <c r="U23" i="4"/>
  <c r="U24" i="4"/>
  <c r="U41" i="4"/>
  <c r="U25" i="4"/>
  <c r="U26" i="4"/>
  <c r="U35" i="4"/>
  <c r="U27" i="4"/>
  <c r="U28" i="4"/>
  <c r="U30" i="4"/>
  <c r="U31" i="4"/>
  <c r="U32" i="4"/>
  <c r="U33" i="4"/>
  <c r="U42" i="4"/>
  <c r="U34" i="4"/>
  <c r="U37" i="4"/>
  <c r="U39" i="4"/>
  <c r="U43" i="4"/>
  <c r="U40" i="4"/>
  <c r="D48" i="4" l="1"/>
  <c r="U48" i="4"/>
  <c r="V48" i="4" s="1"/>
  <c r="E48" i="4"/>
  <c r="N48" i="4"/>
  <c r="F48" i="4"/>
  <c r="G48" i="4" s="1"/>
  <c r="D37" i="4"/>
  <c r="E37" i="4"/>
  <c r="F37" i="4"/>
  <c r="G37" i="4" s="1"/>
  <c r="J37" i="4"/>
  <c r="K37" i="4"/>
  <c r="L37" i="4"/>
  <c r="M37" i="4" s="1"/>
  <c r="N37" i="4"/>
  <c r="O37" i="4" s="1"/>
  <c r="Q37" i="4" s="1"/>
  <c r="V37" i="4"/>
  <c r="D39" i="4"/>
  <c r="E39" i="4"/>
  <c r="F39" i="4"/>
  <c r="G39" i="4" s="1"/>
  <c r="J39" i="4"/>
  <c r="K39" i="4"/>
  <c r="L39" i="4"/>
  <c r="M39" i="4" s="1"/>
  <c r="N39" i="4"/>
  <c r="O39" i="4" s="1"/>
  <c r="V39" i="4"/>
  <c r="D43" i="4"/>
  <c r="E43" i="4"/>
  <c r="F43" i="4"/>
  <c r="G43" i="4" s="1"/>
  <c r="J43" i="4"/>
  <c r="K43" i="4"/>
  <c r="L43" i="4"/>
  <c r="M43" i="4" s="1"/>
  <c r="N43" i="4"/>
  <c r="V43" i="4"/>
  <c r="N19" i="9"/>
  <c r="O19" i="9" s="1"/>
  <c r="R19" i="9" s="1"/>
  <c r="S19" i="9" s="1"/>
  <c r="N27" i="9"/>
  <c r="O27" i="9" s="1"/>
  <c r="R27" i="9" s="1"/>
  <c r="S27" i="9" s="1"/>
  <c r="N22" i="9"/>
  <c r="N37" i="9"/>
  <c r="O37" i="9" s="1"/>
  <c r="Q37" i="9" s="1"/>
  <c r="J19" i="9"/>
  <c r="K19" i="9"/>
  <c r="L19" i="9"/>
  <c r="M19" i="9" s="1"/>
  <c r="J27" i="9"/>
  <c r="K27" i="9"/>
  <c r="L27" i="9"/>
  <c r="M27" i="9" s="1"/>
  <c r="J22" i="9"/>
  <c r="K22" i="9"/>
  <c r="L22" i="9"/>
  <c r="M22" i="9" s="1"/>
  <c r="J37" i="9"/>
  <c r="K37" i="9"/>
  <c r="L37" i="9"/>
  <c r="M37" i="9" s="1"/>
  <c r="D19" i="9"/>
  <c r="E19" i="9"/>
  <c r="F19" i="9"/>
  <c r="G19" i="9" s="1"/>
  <c r="D27" i="9"/>
  <c r="E27" i="9"/>
  <c r="F27" i="9"/>
  <c r="G27" i="9" s="1"/>
  <c r="D22" i="9"/>
  <c r="E22" i="9"/>
  <c r="F22" i="9"/>
  <c r="G22" i="9" s="1"/>
  <c r="D37" i="9"/>
  <c r="E37" i="9"/>
  <c r="F37" i="9"/>
  <c r="G37" i="9" s="1"/>
  <c r="F55" i="9"/>
  <c r="U7" i="9"/>
  <c r="V7" i="9" s="1"/>
  <c r="U14" i="9"/>
  <c r="V14" i="9" s="1"/>
  <c r="U8" i="9"/>
  <c r="V8" i="9" s="1"/>
  <c r="U9" i="9"/>
  <c r="V9" i="9" s="1"/>
  <c r="U10" i="9"/>
  <c r="V10" i="9" s="1"/>
  <c r="U15" i="9"/>
  <c r="V15" i="9" s="1"/>
  <c r="U13" i="9"/>
  <c r="V13" i="9" s="1"/>
  <c r="U12" i="9"/>
  <c r="V12" i="9" s="1"/>
  <c r="U11" i="9"/>
  <c r="V11" i="9" s="1"/>
  <c r="V6" i="4"/>
  <c r="V20" i="4"/>
  <c r="V7" i="4"/>
  <c r="V8" i="4"/>
  <c r="V9" i="4"/>
  <c r="V10" i="4"/>
  <c r="V38" i="4"/>
  <c r="V11" i="4"/>
  <c r="V29" i="4"/>
  <c r="V14" i="4"/>
  <c r="V13" i="4"/>
  <c r="V46" i="4"/>
  <c r="V36" i="4"/>
  <c r="V44" i="4"/>
  <c r="V16" i="4"/>
  <c r="V12" i="4"/>
  <c r="V17" i="4"/>
  <c r="V18" i="4"/>
  <c r="V15" i="4"/>
  <c r="V19" i="4"/>
  <c r="V21" i="4"/>
  <c r="V22" i="4"/>
  <c r="V45" i="4"/>
  <c r="V23" i="4"/>
  <c r="V24" i="4"/>
  <c r="V41" i="4"/>
  <c r="V25" i="4"/>
  <c r="V26" i="4"/>
  <c r="V35" i="4"/>
  <c r="V27" i="4"/>
  <c r="V28" i="4"/>
  <c r="V30" i="4"/>
  <c r="V31" i="4"/>
  <c r="V32" i="4"/>
  <c r="V33" i="4"/>
  <c r="V42" i="4"/>
  <c r="V34" i="4"/>
  <c r="V40" i="4"/>
  <c r="N21" i="9"/>
  <c r="O21" i="9" s="1"/>
  <c r="R21" i="9" s="1"/>
  <c r="S21" i="9" s="1"/>
  <c r="L21" i="9"/>
  <c r="M21" i="9" s="1"/>
  <c r="K21" i="9"/>
  <c r="J21" i="9"/>
  <c r="F21" i="9"/>
  <c r="G21" i="9" s="1"/>
  <c r="E21" i="9"/>
  <c r="D21" i="9"/>
  <c r="N23" i="9"/>
  <c r="O23" i="9" s="1"/>
  <c r="R23" i="9" s="1"/>
  <c r="S23" i="9" s="1"/>
  <c r="L23" i="9"/>
  <c r="M23" i="9" s="1"/>
  <c r="K23" i="9"/>
  <c r="J23" i="9"/>
  <c r="F23" i="9"/>
  <c r="G23" i="9" s="1"/>
  <c r="E23" i="9"/>
  <c r="D23" i="9"/>
  <c r="N43" i="9"/>
  <c r="O43" i="9" s="1"/>
  <c r="R43" i="9" s="1"/>
  <c r="S43" i="9" s="1"/>
  <c r="L43" i="9"/>
  <c r="M43" i="9" s="1"/>
  <c r="K43" i="9"/>
  <c r="J43" i="9"/>
  <c r="F43" i="9"/>
  <c r="G43" i="9" s="1"/>
  <c r="E43" i="9"/>
  <c r="D43" i="9"/>
  <c r="N17" i="9"/>
  <c r="O17" i="9" s="1"/>
  <c r="L17" i="9"/>
  <c r="M17" i="9" s="1"/>
  <c r="K17" i="9"/>
  <c r="J17" i="9"/>
  <c r="F17" i="9"/>
  <c r="G17" i="9" s="1"/>
  <c r="E17" i="9"/>
  <c r="D17" i="9"/>
  <c r="N36" i="9"/>
  <c r="O36" i="9" s="1"/>
  <c r="P36" i="9" s="1"/>
  <c r="L36" i="9"/>
  <c r="M36" i="9" s="1"/>
  <c r="K36" i="9"/>
  <c r="J36" i="9"/>
  <c r="F36" i="9"/>
  <c r="G36" i="9" s="1"/>
  <c r="E36" i="9"/>
  <c r="D36" i="9"/>
  <c r="N35" i="9"/>
  <c r="O35" i="9" s="1"/>
  <c r="Q35" i="9" s="1"/>
  <c r="L35" i="9"/>
  <c r="M35" i="9" s="1"/>
  <c r="K35" i="9"/>
  <c r="J35" i="9"/>
  <c r="F35" i="9"/>
  <c r="G35" i="9" s="1"/>
  <c r="E35" i="9"/>
  <c r="D35" i="9"/>
  <c r="N40" i="9"/>
  <c r="O40" i="9" s="1"/>
  <c r="R40" i="9" s="1"/>
  <c r="S40" i="9" s="1"/>
  <c r="L40" i="9"/>
  <c r="M40" i="9" s="1"/>
  <c r="K40" i="9"/>
  <c r="J40" i="9"/>
  <c r="F40" i="9"/>
  <c r="G40" i="9" s="1"/>
  <c r="E40" i="9"/>
  <c r="D40" i="9"/>
  <c r="N44" i="9"/>
  <c r="O44" i="9" s="1"/>
  <c r="L44" i="9"/>
  <c r="M44" i="9" s="1"/>
  <c r="K44" i="9"/>
  <c r="J44" i="9"/>
  <c r="F44" i="9"/>
  <c r="G44" i="9" s="1"/>
  <c r="E44" i="9"/>
  <c r="D44" i="9"/>
  <c r="N30" i="9"/>
  <c r="O30" i="9" s="1"/>
  <c r="L30" i="9"/>
  <c r="M30" i="9" s="1"/>
  <c r="K30" i="9"/>
  <c r="J30" i="9"/>
  <c r="F30" i="9"/>
  <c r="G30" i="9" s="1"/>
  <c r="E30" i="9"/>
  <c r="D30" i="9"/>
  <c r="N29" i="9"/>
  <c r="O29" i="9" s="1"/>
  <c r="R29" i="9" s="1"/>
  <c r="S29" i="9" s="1"/>
  <c r="L29" i="9"/>
  <c r="M29" i="9" s="1"/>
  <c r="K29" i="9"/>
  <c r="J29" i="9"/>
  <c r="F29" i="9"/>
  <c r="G29" i="9" s="1"/>
  <c r="E29" i="9"/>
  <c r="D29" i="9"/>
  <c r="N34" i="9"/>
  <c r="O34" i="9" s="1"/>
  <c r="L34" i="9"/>
  <c r="M34" i="9" s="1"/>
  <c r="K34" i="9"/>
  <c r="J34" i="9"/>
  <c r="F34" i="9"/>
  <c r="G34" i="9" s="1"/>
  <c r="E34" i="9"/>
  <c r="D34" i="9"/>
  <c r="N12" i="9"/>
  <c r="O12" i="9" s="1"/>
  <c r="R12" i="9" s="1"/>
  <c r="S12" i="9" s="1"/>
  <c r="L12" i="9"/>
  <c r="M12" i="9" s="1"/>
  <c r="K12" i="9"/>
  <c r="J12" i="9"/>
  <c r="F12" i="9"/>
  <c r="G12" i="9" s="1"/>
  <c r="E12" i="9"/>
  <c r="D12" i="9"/>
  <c r="N31" i="9"/>
  <c r="O31" i="9" s="1"/>
  <c r="L31" i="9"/>
  <c r="M31" i="9" s="1"/>
  <c r="K31" i="9"/>
  <c r="J31" i="9"/>
  <c r="F31" i="9"/>
  <c r="G31" i="9" s="1"/>
  <c r="E31" i="9"/>
  <c r="D31" i="9"/>
  <c r="N6" i="9"/>
  <c r="O6" i="9" s="1"/>
  <c r="R6" i="9" s="1"/>
  <c r="S6" i="9" s="1"/>
  <c r="L6" i="9"/>
  <c r="M6" i="9" s="1"/>
  <c r="K6" i="9"/>
  <c r="J6" i="9"/>
  <c r="F6" i="9"/>
  <c r="G6" i="9" s="1"/>
  <c r="E6" i="9"/>
  <c r="D6" i="9"/>
  <c r="N13" i="9"/>
  <c r="O13" i="9" s="1"/>
  <c r="L13" i="9"/>
  <c r="M13" i="9" s="1"/>
  <c r="K13" i="9"/>
  <c r="J13" i="9"/>
  <c r="F13" i="9"/>
  <c r="G13" i="9" s="1"/>
  <c r="E13" i="9"/>
  <c r="D13" i="9"/>
  <c r="N26" i="9"/>
  <c r="O26" i="9" s="1"/>
  <c r="L26" i="9"/>
  <c r="M26" i="9"/>
  <c r="K26" i="9"/>
  <c r="J26" i="9"/>
  <c r="F26" i="9"/>
  <c r="G26" i="9" s="1"/>
  <c r="E26" i="9"/>
  <c r="D26" i="9"/>
  <c r="N25" i="9"/>
  <c r="L25" i="9"/>
  <c r="M25" i="9"/>
  <c r="K25" i="9"/>
  <c r="J25" i="9"/>
  <c r="F25" i="9"/>
  <c r="G25" i="9" s="1"/>
  <c r="E25" i="9"/>
  <c r="D25" i="9"/>
  <c r="N16" i="9"/>
  <c r="O16" i="9" s="1"/>
  <c r="L16" i="9"/>
  <c r="M16" i="9"/>
  <c r="K16" i="9"/>
  <c r="J16" i="9"/>
  <c r="F16" i="9"/>
  <c r="G16" i="9" s="1"/>
  <c r="E16" i="9"/>
  <c r="D16" i="9"/>
  <c r="N15" i="9"/>
  <c r="O15" i="9" s="1"/>
  <c r="R15" i="9" s="1"/>
  <c r="S15" i="9" s="1"/>
  <c r="L15" i="9"/>
  <c r="M15" i="9"/>
  <c r="K15" i="9"/>
  <c r="J15" i="9"/>
  <c r="F15" i="9"/>
  <c r="G15" i="9" s="1"/>
  <c r="E15" i="9"/>
  <c r="D15" i="9"/>
  <c r="N18" i="9"/>
  <c r="O18" i="9" s="1"/>
  <c r="Q18" i="9" s="1"/>
  <c r="L18" i="9"/>
  <c r="M18" i="9" s="1"/>
  <c r="K18" i="9"/>
  <c r="J18" i="9"/>
  <c r="F18" i="9"/>
  <c r="G18" i="9" s="1"/>
  <c r="E18" i="9"/>
  <c r="D18" i="9"/>
  <c r="N24" i="9"/>
  <c r="O24" i="9" s="1"/>
  <c r="L24" i="9"/>
  <c r="M24" i="9" s="1"/>
  <c r="K24" i="9"/>
  <c r="J24" i="9"/>
  <c r="F24" i="9"/>
  <c r="G24" i="9" s="1"/>
  <c r="E24" i="9"/>
  <c r="D24" i="9"/>
  <c r="N20" i="9"/>
  <c r="O20" i="9" s="1"/>
  <c r="Q20" i="9" s="1"/>
  <c r="L20" i="9"/>
  <c r="M20" i="9" s="1"/>
  <c r="K20" i="9"/>
  <c r="J20" i="9"/>
  <c r="F20" i="9"/>
  <c r="G20" i="9" s="1"/>
  <c r="E20" i="9"/>
  <c r="D20" i="9"/>
  <c r="N10" i="9"/>
  <c r="O10" i="9" s="1"/>
  <c r="R10" i="9" s="1"/>
  <c r="S10" i="9" s="1"/>
  <c r="L10" i="9"/>
  <c r="M10" i="9" s="1"/>
  <c r="K10" i="9"/>
  <c r="J10" i="9"/>
  <c r="F10" i="9"/>
  <c r="G10" i="9" s="1"/>
  <c r="E10" i="9"/>
  <c r="D10" i="9"/>
  <c r="N9" i="9"/>
  <c r="O9" i="9" s="1"/>
  <c r="R9" i="9" s="1"/>
  <c r="S9" i="9" s="1"/>
  <c r="L9" i="9"/>
  <c r="M9" i="9" s="1"/>
  <c r="K9" i="9"/>
  <c r="J9" i="9"/>
  <c r="F9" i="9"/>
  <c r="G9" i="9" s="1"/>
  <c r="E9" i="9"/>
  <c r="D9" i="9"/>
  <c r="N8" i="9"/>
  <c r="O8" i="9" s="1"/>
  <c r="L8" i="9"/>
  <c r="M8" i="9" s="1"/>
  <c r="K8" i="9"/>
  <c r="J8" i="9"/>
  <c r="F8" i="9"/>
  <c r="G8" i="9" s="1"/>
  <c r="E8" i="9"/>
  <c r="D8" i="9"/>
  <c r="N14" i="9"/>
  <c r="O14" i="9" s="1"/>
  <c r="R14" i="9" s="1"/>
  <c r="S14" i="9" s="1"/>
  <c r="L14" i="9"/>
  <c r="M14" i="9" s="1"/>
  <c r="K14" i="9"/>
  <c r="J14" i="9"/>
  <c r="F14" i="9"/>
  <c r="G14" i="9" s="1"/>
  <c r="E14" i="9"/>
  <c r="D14" i="9"/>
  <c r="N5" i="9"/>
  <c r="O5" i="9" s="1"/>
  <c r="L5" i="9"/>
  <c r="M5" i="9" s="1"/>
  <c r="K5" i="9"/>
  <c r="J5" i="9"/>
  <c r="F5" i="9"/>
  <c r="G5" i="9" s="1"/>
  <c r="E5" i="9"/>
  <c r="D5" i="9"/>
  <c r="N46" i="9"/>
  <c r="L46" i="9"/>
  <c r="M46" i="9" s="1"/>
  <c r="K46" i="9"/>
  <c r="J46" i="9"/>
  <c r="F46" i="9"/>
  <c r="G46" i="9" s="1"/>
  <c r="E46" i="9"/>
  <c r="D46" i="9"/>
  <c r="N45" i="9"/>
  <c r="O45" i="9" s="1"/>
  <c r="R45" i="9" s="1"/>
  <c r="S45" i="9" s="1"/>
  <c r="L45" i="9"/>
  <c r="M45" i="9" s="1"/>
  <c r="K45" i="9"/>
  <c r="J45" i="9"/>
  <c r="F45" i="9"/>
  <c r="G45" i="9" s="1"/>
  <c r="E45" i="9"/>
  <c r="D45" i="9"/>
  <c r="N33" i="9"/>
  <c r="L33" i="9"/>
  <c r="M33" i="9" s="1"/>
  <c r="K33" i="9"/>
  <c r="J33" i="9"/>
  <c r="F33" i="9"/>
  <c r="G33" i="9" s="1"/>
  <c r="E33" i="9"/>
  <c r="D33" i="9"/>
  <c r="N47" i="9"/>
  <c r="O47" i="9" s="1"/>
  <c r="L47" i="9"/>
  <c r="M47" i="9" s="1"/>
  <c r="K47" i="9"/>
  <c r="J47" i="9"/>
  <c r="F47" i="9"/>
  <c r="G47" i="9" s="1"/>
  <c r="E47" i="9"/>
  <c r="D47" i="9"/>
  <c r="N7" i="9"/>
  <c r="O7" i="9" s="1"/>
  <c r="P7" i="9" s="1"/>
  <c r="L7" i="9"/>
  <c r="M7" i="9" s="1"/>
  <c r="K7" i="9"/>
  <c r="J7" i="9"/>
  <c r="F7" i="9"/>
  <c r="G7" i="9" s="1"/>
  <c r="E7" i="9"/>
  <c r="D7" i="9"/>
  <c r="N42" i="9"/>
  <c r="O42" i="9" s="1"/>
  <c r="R42" i="9" s="1"/>
  <c r="S42" i="9" s="1"/>
  <c r="L42" i="9"/>
  <c r="M42" i="9" s="1"/>
  <c r="K42" i="9"/>
  <c r="J42" i="9"/>
  <c r="F42" i="9"/>
  <c r="G42" i="9" s="1"/>
  <c r="E42" i="9"/>
  <c r="D42" i="9"/>
  <c r="N39" i="9"/>
  <c r="O39" i="9" s="1"/>
  <c r="L39" i="9"/>
  <c r="M39" i="9" s="1"/>
  <c r="K39" i="9"/>
  <c r="J39" i="9"/>
  <c r="F39" i="9"/>
  <c r="G39" i="9" s="1"/>
  <c r="E39" i="9"/>
  <c r="D39" i="9"/>
  <c r="N32" i="9"/>
  <c r="O32" i="9" s="1"/>
  <c r="R32" i="9" s="1"/>
  <c r="S32" i="9" s="1"/>
  <c r="L32" i="9"/>
  <c r="M32" i="9" s="1"/>
  <c r="K32" i="9"/>
  <c r="J32" i="9"/>
  <c r="F32" i="9"/>
  <c r="G32" i="9" s="1"/>
  <c r="E32" i="9"/>
  <c r="D32" i="9"/>
  <c r="N38" i="9"/>
  <c r="O38" i="9" s="1"/>
  <c r="L38" i="9"/>
  <c r="M38" i="9" s="1"/>
  <c r="K38" i="9"/>
  <c r="J38" i="9"/>
  <c r="F38" i="9"/>
  <c r="G38" i="9" s="1"/>
  <c r="N28" i="9"/>
  <c r="L28" i="9"/>
  <c r="M28" i="9" s="1"/>
  <c r="K28" i="9"/>
  <c r="J28" i="9"/>
  <c r="F28" i="9"/>
  <c r="G28" i="9" s="1"/>
  <c r="E28" i="9"/>
  <c r="D28" i="9"/>
  <c r="N11" i="9"/>
  <c r="O11" i="9" s="1"/>
  <c r="L11" i="9"/>
  <c r="M11" i="9" s="1"/>
  <c r="K11" i="9"/>
  <c r="J11" i="9"/>
  <c r="F11" i="9"/>
  <c r="G11" i="9" s="1"/>
  <c r="E11" i="9"/>
  <c r="D11" i="9"/>
  <c r="N8" i="4"/>
  <c r="O8" i="4" s="1"/>
  <c r="R8" i="4" s="1"/>
  <c r="S8" i="4" s="1"/>
  <c r="N9" i="4"/>
  <c r="N36" i="4"/>
  <c r="O36" i="4" s="1"/>
  <c r="R36" i="4" s="1"/>
  <c r="S36" i="4" s="1"/>
  <c r="N26" i="4"/>
  <c r="O26" i="4" s="1"/>
  <c r="R26" i="4" s="1"/>
  <c r="S26" i="4" s="1"/>
  <c r="N10" i="4"/>
  <c r="N34" i="4"/>
  <c r="O34" i="4" s="1"/>
  <c r="R34" i="4" s="1"/>
  <c r="S34" i="4" s="1"/>
  <c r="N41" i="4"/>
  <c r="N27" i="4"/>
  <c r="O27" i="4" s="1"/>
  <c r="R27" i="4" s="1"/>
  <c r="S27" i="4" s="1"/>
  <c r="N38" i="4"/>
  <c r="O38" i="4" s="1"/>
  <c r="R38" i="4" s="1"/>
  <c r="S38" i="4" s="1"/>
  <c r="N35" i="4"/>
  <c r="O35" i="4" s="1"/>
  <c r="R35" i="4" s="1"/>
  <c r="S35" i="4" s="1"/>
  <c r="N25" i="4"/>
  <c r="O25" i="4" s="1"/>
  <c r="N28" i="4"/>
  <c r="O28" i="4" s="1"/>
  <c r="R28" i="4" s="1"/>
  <c r="S28" i="4" s="1"/>
  <c r="N24" i="4"/>
  <c r="O24" i="4" s="1"/>
  <c r="N20" i="4"/>
  <c r="O20" i="4" s="1"/>
  <c r="R20" i="4" s="1"/>
  <c r="S20" i="4" s="1"/>
  <c r="N11" i="4"/>
  <c r="O11" i="4" s="1"/>
  <c r="N14" i="4"/>
  <c r="O14" i="4" s="1"/>
  <c r="R14" i="4" s="1"/>
  <c r="S14" i="4" s="1"/>
  <c r="N33" i="4"/>
  <c r="O33" i="4" s="1"/>
  <c r="N21" i="4"/>
  <c r="O21" i="4" s="1"/>
  <c r="R21" i="4" s="1"/>
  <c r="S21" i="4" s="1"/>
  <c r="N22" i="4"/>
  <c r="O22" i="4" s="1"/>
  <c r="R22" i="4" s="1"/>
  <c r="S22" i="4" s="1"/>
  <c r="N7" i="4"/>
  <c r="O7" i="4" s="1"/>
  <c r="N44" i="4"/>
  <c r="N16" i="4"/>
  <c r="O16" i="4" s="1"/>
  <c r="R16" i="4" s="1"/>
  <c r="S16" i="4" s="1"/>
  <c r="N17" i="4"/>
  <c r="O17" i="4" s="1"/>
  <c r="N13" i="4"/>
  <c r="O13" i="4" s="1"/>
  <c r="R13" i="4" s="1"/>
  <c r="S13" i="4" s="1"/>
  <c r="N32" i="4"/>
  <c r="O32" i="4" s="1"/>
  <c r="R32" i="4" s="1"/>
  <c r="S32" i="4" s="1"/>
  <c r="N12" i="4"/>
  <c r="O12" i="4" s="1"/>
  <c r="R12" i="4" s="1"/>
  <c r="S12" i="4" s="1"/>
  <c r="N42" i="4"/>
  <c r="O42" i="4" s="1"/>
  <c r="R42" i="4" s="1"/>
  <c r="S42" i="4" s="1"/>
  <c r="N19" i="4"/>
  <c r="O19" i="4" s="1"/>
  <c r="R19" i="4" s="1"/>
  <c r="S19" i="4" s="1"/>
  <c r="N31" i="4"/>
  <c r="O31" i="4" s="1"/>
  <c r="R31" i="4" s="1"/>
  <c r="S31" i="4" s="1"/>
  <c r="N23" i="4"/>
  <c r="N18" i="4"/>
  <c r="O18" i="4" s="1"/>
  <c r="R18" i="4" s="1"/>
  <c r="S18" i="4" s="1"/>
  <c r="N45" i="4"/>
  <c r="O45" i="4" s="1"/>
  <c r="P45" i="4" s="1"/>
  <c r="N46" i="4"/>
  <c r="O46" i="4" s="1"/>
  <c r="N6" i="4"/>
  <c r="N29" i="4"/>
  <c r="O29" i="4" s="1"/>
  <c r="N40" i="4"/>
  <c r="O40" i="4" s="1"/>
  <c r="R40" i="4" s="1"/>
  <c r="S40" i="4" s="1"/>
  <c r="N15" i="4"/>
  <c r="O15" i="4" s="1"/>
  <c r="R15" i="4" s="1"/>
  <c r="S15" i="4" s="1"/>
  <c r="N30" i="4"/>
  <c r="O30" i="4" s="1"/>
  <c r="R30" i="4" s="1"/>
  <c r="S30" i="4" s="1"/>
  <c r="D30" i="4"/>
  <c r="E30" i="4"/>
  <c r="F30" i="4"/>
  <c r="G30" i="4" s="1"/>
  <c r="J30" i="4"/>
  <c r="K30" i="4"/>
  <c r="L30" i="4"/>
  <c r="M30" i="4" s="1"/>
  <c r="J8" i="4"/>
  <c r="K8" i="4"/>
  <c r="L8" i="4"/>
  <c r="M8" i="4" s="1"/>
  <c r="J9" i="4"/>
  <c r="K9" i="4"/>
  <c r="L9" i="4"/>
  <c r="M9" i="4" s="1"/>
  <c r="J36" i="4"/>
  <c r="K36" i="4"/>
  <c r="L36" i="4"/>
  <c r="M36" i="4" s="1"/>
  <c r="J26" i="4"/>
  <c r="K26" i="4"/>
  <c r="L26" i="4"/>
  <c r="M26" i="4" s="1"/>
  <c r="J10" i="4"/>
  <c r="K10" i="4"/>
  <c r="L10" i="4"/>
  <c r="M10" i="4" s="1"/>
  <c r="J34" i="4"/>
  <c r="K34" i="4"/>
  <c r="L34" i="4"/>
  <c r="M34" i="4" s="1"/>
  <c r="J41" i="4"/>
  <c r="K41" i="4"/>
  <c r="L41" i="4"/>
  <c r="M41" i="4" s="1"/>
  <c r="J27" i="4"/>
  <c r="K27" i="4"/>
  <c r="L27" i="4"/>
  <c r="M27" i="4" s="1"/>
  <c r="J38" i="4"/>
  <c r="K38" i="4"/>
  <c r="L38" i="4"/>
  <c r="M38" i="4" s="1"/>
  <c r="J35" i="4"/>
  <c r="K35" i="4"/>
  <c r="L35" i="4"/>
  <c r="M35" i="4" s="1"/>
  <c r="J25" i="4"/>
  <c r="K25" i="4"/>
  <c r="L25" i="4"/>
  <c r="M25" i="4" s="1"/>
  <c r="J28" i="4"/>
  <c r="K28" i="4"/>
  <c r="L28" i="4"/>
  <c r="M28" i="4" s="1"/>
  <c r="J24" i="4"/>
  <c r="K24" i="4"/>
  <c r="L24" i="4"/>
  <c r="M24" i="4" s="1"/>
  <c r="J20" i="4"/>
  <c r="K20" i="4"/>
  <c r="L20" i="4"/>
  <c r="M20" i="4" s="1"/>
  <c r="J11" i="4"/>
  <c r="K11" i="4"/>
  <c r="L11" i="4"/>
  <c r="M11" i="4" s="1"/>
  <c r="J14" i="4"/>
  <c r="K14" i="4"/>
  <c r="L14" i="4"/>
  <c r="M14" i="4" s="1"/>
  <c r="J33" i="4"/>
  <c r="K33" i="4"/>
  <c r="L33" i="4"/>
  <c r="M33" i="4" s="1"/>
  <c r="J21" i="4"/>
  <c r="K21" i="4"/>
  <c r="L21" i="4"/>
  <c r="M21" i="4" s="1"/>
  <c r="J22" i="4"/>
  <c r="K22" i="4"/>
  <c r="L22" i="4"/>
  <c r="M22" i="4" s="1"/>
  <c r="J7" i="4"/>
  <c r="K7" i="4"/>
  <c r="L7" i="4"/>
  <c r="M7" i="4" s="1"/>
  <c r="J44" i="4"/>
  <c r="K44" i="4"/>
  <c r="L44" i="4"/>
  <c r="M44" i="4" s="1"/>
  <c r="J16" i="4"/>
  <c r="K16" i="4"/>
  <c r="L16" i="4"/>
  <c r="M16" i="4" s="1"/>
  <c r="J17" i="4"/>
  <c r="K17" i="4"/>
  <c r="L17" i="4"/>
  <c r="M17" i="4" s="1"/>
  <c r="J13" i="4"/>
  <c r="K13" i="4"/>
  <c r="L13" i="4"/>
  <c r="M13" i="4" s="1"/>
  <c r="J32" i="4"/>
  <c r="K32" i="4"/>
  <c r="L32" i="4"/>
  <c r="M32" i="4" s="1"/>
  <c r="J12" i="4"/>
  <c r="K12" i="4"/>
  <c r="L12" i="4"/>
  <c r="M12" i="4" s="1"/>
  <c r="J42" i="4"/>
  <c r="K42" i="4"/>
  <c r="L42" i="4"/>
  <c r="M42" i="4" s="1"/>
  <c r="J19" i="4"/>
  <c r="K19" i="4"/>
  <c r="L19" i="4"/>
  <c r="M19" i="4" s="1"/>
  <c r="J31" i="4"/>
  <c r="K31" i="4"/>
  <c r="L31" i="4"/>
  <c r="M31" i="4" s="1"/>
  <c r="J23" i="4"/>
  <c r="K23" i="4"/>
  <c r="L23" i="4"/>
  <c r="M23" i="4" s="1"/>
  <c r="J18" i="4"/>
  <c r="K18" i="4"/>
  <c r="L18" i="4"/>
  <c r="M18" i="4" s="1"/>
  <c r="J45" i="4"/>
  <c r="K45" i="4"/>
  <c r="L45" i="4"/>
  <c r="M45" i="4" s="1"/>
  <c r="J46" i="4"/>
  <c r="K46" i="4"/>
  <c r="L46" i="4"/>
  <c r="M46" i="4" s="1"/>
  <c r="J6" i="4"/>
  <c r="K6" i="4"/>
  <c r="L6" i="4"/>
  <c r="M6" i="4" s="1"/>
  <c r="J29" i="4"/>
  <c r="K29" i="4"/>
  <c r="L29" i="4"/>
  <c r="M29" i="4" s="1"/>
  <c r="J40" i="4"/>
  <c r="K40" i="4"/>
  <c r="L40" i="4"/>
  <c r="M40" i="4" s="1"/>
  <c r="J15" i="4"/>
  <c r="K15" i="4"/>
  <c r="L15" i="4"/>
  <c r="M15" i="4" s="1"/>
  <c r="D8" i="4"/>
  <c r="E8" i="4"/>
  <c r="F8" i="4"/>
  <c r="G8" i="4" s="1"/>
  <c r="D9" i="4"/>
  <c r="E9" i="4"/>
  <c r="F9" i="4"/>
  <c r="G9" i="4" s="1"/>
  <c r="D36" i="4"/>
  <c r="E36" i="4"/>
  <c r="F36" i="4"/>
  <c r="G36" i="4" s="1"/>
  <c r="D26" i="4"/>
  <c r="E26" i="4"/>
  <c r="F26" i="4"/>
  <c r="G26" i="4" s="1"/>
  <c r="D10" i="4"/>
  <c r="E10" i="4"/>
  <c r="F10" i="4"/>
  <c r="G10" i="4" s="1"/>
  <c r="D34" i="4"/>
  <c r="E34" i="4"/>
  <c r="F34" i="4"/>
  <c r="G34" i="4" s="1"/>
  <c r="D41" i="4"/>
  <c r="E41" i="4"/>
  <c r="F41" i="4"/>
  <c r="G41" i="4" s="1"/>
  <c r="D27" i="4"/>
  <c r="E27" i="4"/>
  <c r="F27" i="4"/>
  <c r="G27" i="4" s="1"/>
  <c r="D38" i="4"/>
  <c r="E38" i="4"/>
  <c r="F38" i="4"/>
  <c r="G38" i="4" s="1"/>
  <c r="D35" i="4"/>
  <c r="E35" i="4"/>
  <c r="F35" i="4"/>
  <c r="G35" i="4" s="1"/>
  <c r="D25" i="4"/>
  <c r="E25" i="4"/>
  <c r="F25" i="4"/>
  <c r="G25" i="4" s="1"/>
  <c r="D28" i="4"/>
  <c r="E28" i="4"/>
  <c r="F28" i="4"/>
  <c r="G28" i="4" s="1"/>
  <c r="D24" i="4"/>
  <c r="E24" i="4"/>
  <c r="F24" i="4"/>
  <c r="G24" i="4" s="1"/>
  <c r="D20" i="4"/>
  <c r="E20" i="4"/>
  <c r="F20" i="4"/>
  <c r="G20" i="4" s="1"/>
  <c r="D11" i="4"/>
  <c r="E11" i="4"/>
  <c r="F11" i="4"/>
  <c r="G11" i="4" s="1"/>
  <c r="D14" i="4"/>
  <c r="E14" i="4"/>
  <c r="F14" i="4"/>
  <c r="G14" i="4" s="1"/>
  <c r="D33" i="4"/>
  <c r="E33" i="4"/>
  <c r="F33" i="4"/>
  <c r="G33" i="4" s="1"/>
  <c r="D21" i="4"/>
  <c r="E21" i="4"/>
  <c r="F21" i="4"/>
  <c r="G21" i="4" s="1"/>
  <c r="D22" i="4"/>
  <c r="E22" i="4"/>
  <c r="F22" i="4"/>
  <c r="G22" i="4" s="1"/>
  <c r="D7" i="4"/>
  <c r="E7" i="4"/>
  <c r="F7" i="4"/>
  <c r="G7" i="4" s="1"/>
  <c r="D44" i="4"/>
  <c r="E44" i="4"/>
  <c r="F44" i="4"/>
  <c r="G44" i="4" s="1"/>
  <c r="D16" i="4"/>
  <c r="E16" i="4"/>
  <c r="F16" i="4"/>
  <c r="G16" i="4" s="1"/>
  <c r="D17" i="4"/>
  <c r="E17" i="4"/>
  <c r="F17" i="4"/>
  <c r="G17" i="4" s="1"/>
  <c r="D13" i="4"/>
  <c r="E13" i="4"/>
  <c r="F13" i="4"/>
  <c r="G13" i="4" s="1"/>
  <c r="D32" i="4"/>
  <c r="E32" i="4"/>
  <c r="F32" i="4"/>
  <c r="G32" i="4" s="1"/>
  <c r="D12" i="4"/>
  <c r="E12" i="4"/>
  <c r="F12" i="4"/>
  <c r="G12" i="4" s="1"/>
  <c r="D42" i="4"/>
  <c r="E42" i="4"/>
  <c r="F42" i="4"/>
  <c r="G42" i="4" s="1"/>
  <c r="D19" i="4"/>
  <c r="E19" i="4"/>
  <c r="F19" i="4"/>
  <c r="G19" i="4" s="1"/>
  <c r="D31" i="4"/>
  <c r="E31" i="4"/>
  <c r="F31" i="4"/>
  <c r="G31" i="4" s="1"/>
  <c r="D23" i="4"/>
  <c r="E23" i="4"/>
  <c r="F23" i="4"/>
  <c r="G23" i="4" s="1"/>
  <c r="D18" i="4"/>
  <c r="E18" i="4"/>
  <c r="F18" i="4"/>
  <c r="G18" i="4" s="1"/>
  <c r="D45" i="4"/>
  <c r="E45" i="4"/>
  <c r="F45" i="4"/>
  <c r="G45" i="4" s="1"/>
  <c r="D46" i="4"/>
  <c r="E46" i="4"/>
  <c r="F46" i="4"/>
  <c r="G46" i="4" s="1"/>
  <c r="D6" i="4"/>
  <c r="E6" i="4"/>
  <c r="F6" i="4"/>
  <c r="G6" i="4" s="1"/>
  <c r="D29" i="4"/>
  <c r="E29" i="4"/>
  <c r="F29" i="4"/>
  <c r="G29" i="4" s="1"/>
  <c r="D40" i="4"/>
  <c r="E40" i="4"/>
  <c r="F40" i="4"/>
  <c r="G40" i="4" s="1"/>
  <c r="D15" i="4"/>
  <c r="E15" i="4"/>
  <c r="F15" i="4"/>
  <c r="G15" i="4" s="1"/>
  <c r="R33" i="4"/>
  <c r="S33" i="4" s="1"/>
  <c r="P31" i="4"/>
  <c r="Q34" i="4"/>
  <c r="P34" i="4"/>
  <c r="Q9" i="9" l="1"/>
  <c r="Q29" i="9"/>
  <c r="P8" i="4"/>
  <c r="Q8" i="4"/>
  <c r="P33" i="4"/>
  <c r="Q33" i="4"/>
  <c r="R17" i="9"/>
  <c r="S17" i="9" s="1"/>
  <c r="P17" i="9"/>
  <c r="P45" i="9"/>
  <c r="Q22" i="4"/>
  <c r="P22" i="4"/>
  <c r="Q16" i="4"/>
  <c r="P28" i="4"/>
  <c r="Q7" i="4"/>
  <c r="O41" i="4"/>
  <c r="R46" i="4"/>
  <c r="S46" i="4" s="1"/>
  <c r="Q46" i="4"/>
  <c r="R25" i="4"/>
  <c r="S25" i="4" s="1"/>
  <c r="Q25" i="4"/>
  <c r="Q13" i="4"/>
  <c r="P13" i="4"/>
  <c r="Q36" i="4"/>
  <c r="P42" i="4"/>
  <c r="P26" i="4"/>
  <c r="P19" i="4"/>
  <c r="P25" i="4"/>
  <c r="P16" i="4"/>
  <c r="P27" i="4"/>
  <c r="R45" i="4"/>
  <c r="S45" i="4" s="1"/>
  <c r="Q35" i="4"/>
  <c r="Q14" i="4"/>
  <c r="Q27" i="4"/>
  <c r="Q30" i="4"/>
  <c r="P46" i="4"/>
  <c r="P35" i="4"/>
  <c r="Q26" i="4"/>
  <c r="P14" i="4"/>
  <c r="R29" i="4"/>
  <c r="S29" i="4" s="1"/>
  <c r="P29" i="4"/>
  <c r="Q29" i="4"/>
  <c r="O44" i="4"/>
  <c r="P44" i="4" s="1"/>
  <c r="O10" i="4"/>
  <c r="P7" i="4"/>
  <c r="O23" i="4"/>
  <c r="R23" i="4" s="1"/>
  <c r="S23" i="4" s="1"/>
  <c r="P40" i="4"/>
  <c r="P12" i="4"/>
  <c r="Q12" i="4"/>
  <c r="R7" i="4"/>
  <c r="S7" i="4" s="1"/>
  <c r="Q15" i="4"/>
  <c r="P18" i="4"/>
  <c r="Q20" i="4"/>
  <c r="P20" i="4"/>
  <c r="Q19" i="4"/>
  <c r="Q45" i="4"/>
  <c r="O6" i="4"/>
  <c r="R6" i="4" s="1"/>
  <c r="S6" i="4" s="1"/>
  <c r="Q18" i="4"/>
  <c r="Q24" i="9"/>
  <c r="R24" i="9"/>
  <c r="S24" i="9" s="1"/>
  <c r="O25" i="9"/>
  <c r="R25" i="9" s="1"/>
  <c r="S25" i="9" s="1"/>
  <c r="Q6" i="9"/>
  <c r="P38" i="9"/>
  <c r="R38" i="9"/>
  <c r="S38" i="9" s="1"/>
  <c r="P18" i="9"/>
  <c r="Q17" i="9"/>
  <c r="Q42" i="9"/>
  <c r="P27" i="9"/>
  <c r="Q27" i="9"/>
  <c r="R47" i="9"/>
  <c r="S47" i="9" s="1"/>
  <c r="Q47" i="9"/>
  <c r="P47" i="9"/>
  <c r="R5" i="9"/>
  <c r="S5" i="9" s="1"/>
  <c r="Q5" i="9"/>
  <c r="P42" i="9"/>
  <c r="R18" i="9"/>
  <c r="S18" i="9" s="1"/>
  <c r="Q23" i="9"/>
  <c r="Q38" i="9"/>
  <c r="P24" i="9"/>
  <c r="P23" i="9"/>
  <c r="O46" i="9"/>
  <c r="R46" i="9" s="1"/>
  <c r="S46" i="9" s="1"/>
  <c r="R36" i="9"/>
  <c r="S36" i="9" s="1"/>
  <c r="Q45" i="9"/>
  <c r="R11" i="9"/>
  <c r="S11" i="9" s="1"/>
  <c r="P11" i="9"/>
  <c r="Q11" i="9"/>
  <c r="R30" i="9"/>
  <c r="S30" i="9" s="1"/>
  <c r="P30" i="9"/>
  <c r="Q30" i="9"/>
  <c r="P44" i="9"/>
  <c r="R44" i="9"/>
  <c r="S44" i="9" s="1"/>
  <c r="R39" i="9"/>
  <c r="S39" i="9" s="1"/>
  <c r="P39" i="9"/>
  <c r="R13" i="9"/>
  <c r="S13" i="9" s="1"/>
  <c r="P13" i="9"/>
  <c r="Q13" i="9"/>
  <c r="P14" i="9"/>
  <c r="O22" i="9"/>
  <c r="P10" i="9"/>
  <c r="Q36" i="9"/>
  <c r="P5" i="9"/>
  <c r="Q14" i="9"/>
  <c r="R7" i="9"/>
  <c r="S7" i="9" s="1"/>
  <c r="O28" i="9"/>
  <c r="R28" i="9" s="1"/>
  <c r="S28" i="9" s="1"/>
  <c r="Q10" i="9"/>
  <c r="P9" i="9"/>
  <c r="P29" i="9"/>
  <c r="Q12" i="9"/>
  <c r="P15" i="9"/>
  <c r="Q15" i="9"/>
  <c r="R17" i="4"/>
  <c r="S17" i="4" s="1"/>
  <c r="Q17" i="4"/>
  <c r="P16" i="9"/>
  <c r="Q16" i="9"/>
  <c r="R16" i="9"/>
  <c r="S16" i="9" s="1"/>
  <c r="R31" i="9"/>
  <c r="S31" i="9" s="1"/>
  <c r="Q31" i="9"/>
  <c r="P31" i="9"/>
  <c r="R34" i="9"/>
  <c r="S34" i="9" s="1"/>
  <c r="Q34" i="9"/>
  <c r="P34" i="9"/>
  <c r="R11" i="4"/>
  <c r="S11" i="4" s="1"/>
  <c r="Q11" i="4"/>
  <c r="P11" i="4"/>
  <c r="R26" i="9"/>
  <c r="S26" i="9" s="1"/>
  <c r="Q26" i="9"/>
  <c r="R8" i="9"/>
  <c r="S8" i="9" s="1"/>
  <c r="Q8" i="9"/>
  <c r="R24" i="4"/>
  <c r="S24" i="4" s="1"/>
  <c r="Q24" i="4"/>
  <c r="P24" i="4"/>
  <c r="Q7" i="9"/>
  <c r="P35" i="9"/>
  <c r="P20" i="9"/>
  <c r="R35" i="9"/>
  <c r="S35" i="9" s="1"/>
  <c r="Q32" i="9"/>
  <c r="Q44" i="9"/>
  <c r="Q21" i="4"/>
  <c r="P21" i="4"/>
  <c r="Q31" i="4"/>
  <c r="P30" i="4"/>
  <c r="Q43" i="9"/>
  <c r="P26" i="9"/>
  <c r="P17" i="4"/>
  <c r="Q28" i="4"/>
  <c r="P38" i="4"/>
  <c r="O9" i="4"/>
  <c r="R9" i="4" s="1"/>
  <c r="S9" i="4" s="1"/>
  <c r="P32" i="9"/>
  <c r="O33" i="9"/>
  <c r="R20" i="9"/>
  <c r="S20" i="9" s="1"/>
  <c r="Q32" i="4"/>
  <c r="Q38" i="4"/>
  <c r="P36" i="4"/>
  <c r="R37" i="9"/>
  <c r="S37" i="9" s="1"/>
  <c r="O43" i="4"/>
  <c r="Q43" i="4" s="1"/>
  <c r="Q39" i="9"/>
  <c r="P21" i="9"/>
  <c r="R39" i="4"/>
  <c r="S39" i="4" s="1"/>
  <c r="P39" i="4"/>
  <c r="Q21" i="9"/>
  <c r="P40" i="9"/>
  <c r="P15" i="4"/>
  <c r="P43" i="9"/>
  <c r="P32" i="4"/>
  <c r="P12" i="9"/>
  <c r="P8" i="9"/>
  <c r="Q40" i="9"/>
  <c r="Q42" i="4"/>
  <c r="Q40" i="4"/>
  <c r="P6" i="9"/>
  <c r="Q39" i="4"/>
  <c r="P19" i="9"/>
  <c r="Q19" i="9"/>
  <c r="P37" i="9"/>
  <c r="P37" i="4"/>
  <c r="R37" i="4"/>
  <c r="S37" i="4" s="1"/>
  <c r="Q46" i="9" l="1"/>
  <c r="K49" i="9"/>
  <c r="L49" i="9"/>
  <c r="M49" i="9" s="1"/>
  <c r="J49" i="9"/>
  <c r="F49" i="9"/>
  <c r="G49" i="9" s="1"/>
  <c r="E49" i="9"/>
  <c r="P23" i="4"/>
  <c r="O48" i="4"/>
  <c r="R41" i="4"/>
  <c r="S41" i="4" s="1"/>
  <c r="Q41" i="4"/>
  <c r="P41" i="4"/>
  <c r="Q25" i="9"/>
  <c r="P9" i="4"/>
  <c r="Q9" i="4"/>
  <c r="P6" i="4"/>
  <c r="Q10" i="4"/>
  <c r="R10" i="4"/>
  <c r="S10" i="4" s="1"/>
  <c r="P10" i="4"/>
  <c r="Q6" i="4"/>
  <c r="Q44" i="4"/>
  <c r="R44" i="4"/>
  <c r="S44" i="4" s="1"/>
  <c r="Q23" i="4"/>
  <c r="P25" i="9"/>
  <c r="P28" i="9"/>
  <c r="P46" i="9"/>
  <c r="R22" i="9"/>
  <c r="S22" i="9" s="1"/>
  <c r="Q22" i="9"/>
  <c r="Q28" i="9"/>
  <c r="P22" i="9"/>
  <c r="R43" i="4"/>
  <c r="S43" i="4" s="1"/>
  <c r="P43" i="4"/>
  <c r="R33" i="9"/>
  <c r="S33" i="9" s="1"/>
  <c r="Q33" i="9"/>
  <c r="P33" i="9"/>
  <c r="O49" i="9" l="1"/>
</calcChain>
</file>

<file path=xl/sharedStrings.xml><?xml version="1.0" encoding="utf-8"?>
<sst xmlns="http://schemas.openxmlformats.org/spreadsheetml/2006/main" count="1342" uniqueCount="324">
  <si>
    <t/>
  </si>
  <si>
    <t>Estimate</t>
  </si>
  <si>
    <t>Margin of Error</t>
  </si>
  <si>
    <t>Number Speaking</t>
  </si>
  <si>
    <t>Less Than "Very Well"</t>
  </si>
  <si>
    <t>% Speak English Less Than "Very Well"</t>
  </si>
  <si>
    <t>Lower Estimate</t>
  </si>
  <si>
    <t>Upper Estimate</t>
  </si>
  <si>
    <t>Coefficient of Variation</t>
  </si>
  <si>
    <t>Reliable?</t>
  </si>
  <si>
    <t>Numeric Growth</t>
  </si>
  <si>
    <t>Percent Growth</t>
  </si>
  <si>
    <t>Sorted by Number Speaking English Less Than Very Well</t>
  </si>
  <si>
    <t>Khmer</t>
  </si>
  <si>
    <t>Spanish</t>
  </si>
  <si>
    <t>TOTAL</t>
  </si>
  <si>
    <t>Less Than Very Well</t>
  </si>
  <si>
    <t>Growth-Speaks Language Other Than English</t>
  </si>
  <si>
    <t>Growth-Less Than "Very Well"</t>
  </si>
  <si>
    <t>Speaking Language Other Than English</t>
  </si>
  <si>
    <t>Speaking English Less Than "Very Well"</t>
  </si>
  <si>
    <t>Total Pop, 5+</t>
  </si>
  <si>
    <t>Growth in total Population, 5 and Over</t>
  </si>
  <si>
    <t>Change since 2000</t>
  </si>
  <si>
    <t>Source: Table B16001: Language Spoken at Home by Ability to Speak English for the Population 5 Years and Over, U.S. Census Bureau, American Community Survey, 2018 1-Year Estimates</t>
  </si>
  <si>
    <t>QT-P17: Ability to Speak English: 2000</t>
  </si>
  <si>
    <t>Census 2000 Summary File 3 (SF 3) - Sample Data</t>
  </si>
  <si>
    <r>
      <rPr>
        <sz val="10"/>
        <color indexed="8"/>
        <rFont val="SansSerif"/>
      </rPr>
      <t xml:space="preserve">NOTE: Data based on a sample except in P3, P4, H3, and H4. For information on confidentiality protection, sampling error, nonsampling error, definitions, and count corrections see </t>
    </r>
    <r>
      <rPr>
        <sz val="10"/>
        <color indexed="8"/>
        <rFont val="SansSerif"/>
      </rPr>
      <t>http://www.census.gov/prod/cen2000/doc/sf3.pdf</t>
    </r>
  </si>
  <si>
    <t>Subject</t>
  </si>
  <si>
    <t>Bastrop County, Texas</t>
  </si>
  <si>
    <t>Caldwell County, Texas</t>
  </si>
  <si>
    <t>Hays County, Texas</t>
  </si>
  <si>
    <t>Travis County, Texas</t>
  </si>
  <si>
    <t>Williamson County, Texas</t>
  </si>
  <si>
    <t>Austin city, Texas</t>
  </si>
  <si>
    <t>MSA Total</t>
  </si>
  <si>
    <t>Travis</t>
  </si>
  <si>
    <t>Austin</t>
  </si>
  <si>
    <t>Number</t>
  </si>
  <si>
    <t>Percent</t>
  </si>
  <si>
    <t>POPULATION 5 YEARS AND OVER BY LANGUAGE SPOKEN AT HOME AND ABILITY TO SPEAK ENGLISH</t>
  </si>
  <si>
    <t xml:space="preserve">  Population 5 years and over</t>
  </si>
  <si>
    <t>Pop 5+</t>
  </si>
  <si>
    <t xml:space="preserve">    Speak only English</t>
  </si>
  <si>
    <t>Only English</t>
  </si>
  <si>
    <t xml:space="preserve">    Speak a language other than English</t>
  </si>
  <si>
    <t>Other Lang</t>
  </si>
  <si>
    <t xml:space="preserve">      Spanish</t>
  </si>
  <si>
    <t xml:space="preserve">        Speak English "very well"</t>
  </si>
  <si>
    <t xml:space="preserve">        Speak English "well"</t>
  </si>
  <si>
    <t>Less Than VW</t>
  </si>
  <si>
    <t xml:space="preserve">        Speak English "not well"</t>
  </si>
  <si>
    <t xml:space="preserve">        Speak English "not at all"</t>
  </si>
  <si>
    <t xml:space="preserve">      Other Indo-European languages</t>
  </si>
  <si>
    <t xml:space="preserve">      Asian and Pacific Island languages</t>
  </si>
  <si>
    <t xml:space="preserve">      All other languages</t>
  </si>
  <si>
    <t>ABILITY TO SPEAK ENGLISH</t>
  </si>
  <si>
    <t xml:space="preserve">      5 to 17 years</t>
  </si>
  <si>
    <t xml:space="preserve">      18 to 64 years</t>
  </si>
  <si>
    <t xml:space="preserve">      65 years and over</t>
  </si>
  <si>
    <t xml:space="preserve">      Speak English less than "very well"</t>
  </si>
  <si>
    <t xml:space="preserve">        5 to 17 years</t>
  </si>
  <si>
    <t xml:space="preserve">        18 to 64 years</t>
  </si>
  <si>
    <t xml:space="preserve">        65 years and over</t>
  </si>
  <si>
    <t>ABILITY TO SPEAK ENGLISH IN HOUSEHOLD</t>
  </si>
  <si>
    <t xml:space="preserve">  Linguistically isolated households[1]</t>
  </si>
  <si>
    <t>(X)</t>
  </si>
  <si>
    <t xml:space="preserve">  Population 5 years and over in households</t>
  </si>
  <si>
    <t xml:space="preserve">    In linguistically isolated households[1]</t>
  </si>
  <si>
    <r>
      <rPr>
        <sz val="10"/>
        <color indexed="8"/>
        <rFont val="SansSerif"/>
      </rPr>
      <t xml:space="preserve">(X) Not applicable.
</t>
    </r>
  </si>
  <si>
    <r>
      <rPr>
        <sz val="10"/>
        <color indexed="8"/>
        <rFont val="SansSerif"/>
      </rPr>
      <t xml:space="preserve">A </t>
    </r>
    <r>
      <rPr>
        <b/>
        <sz val="10"/>
        <color indexed="8"/>
        <rFont val="SansSerif"/>
      </rPr>
      <t>linguistically isolated household</t>
    </r>
    <r>
      <rPr>
        <sz val="10"/>
        <color indexed="8"/>
        <rFont val="SansSerif"/>
      </rPr>
      <t xml:space="preserve"> is one in which no member 14 years old and over (1) speaks only English or (2) speaks a non-English language and speaks English "very well." In other words, all members 14 years old and over have at least some difficulty with English.</t>
    </r>
  </si>
  <si>
    <r>
      <rPr>
        <sz val="10"/>
        <color indexed="8"/>
        <rFont val="SansSerif"/>
      </rPr>
      <t>Source: U.S. Census Bureau, Census 2000 Summary File 3, Matrices P19, P20, PCT13, and PCT14.</t>
    </r>
  </si>
  <si>
    <t>African Languages</t>
  </si>
  <si>
    <t>Bengali, Nepali, Marathi, or other Indic languages:</t>
  </si>
  <si>
    <t>French (incl variants)</t>
  </si>
  <si>
    <t>Other Pacific Island Languages</t>
  </si>
  <si>
    <t>Other Asian Languages</t>
  </si>
  <si>
    <t>Arabic:</t>
  </si>
  <si>
    <t>Armenian:</t>
  </si>
  <si>
    <t>Chinese (incl. Mandarin, Cantonese):</t>
  </si>
  <si>
    <t>German:</t>
  </si>
  <si>
    <t>Greek:</t>
  </si>
  <si>
    <t>Gujarati:</t>
  </si>
  <si>
    <t>Hebrew:</t>
  </si>
  <si>
    <t>Hindi:</t>
  </si>
  <si>
    <t>Hmong:</t>
  </si>
  <si>
    <t>Italian:</t>
  </si>
  <si>
    <t>Japanese:</t>
  </si>
  <si>
    <t>Korean:</t>
  </si>
  <si>
    <t>Navajo:</t>
  </si>
  <si>
    <t>Other and unspecified languages:</t>
  </si>
  <si>
    <t>Other Indo-European languages:</t>
  </si>
  <si>
    <t>Other Native languages of North America:</t>
  </si>
  <si>
    <t>Persian (incl. Farsi, Dari):</t>
  </si>
  <si>
    <t>Polish:</t>
  </si>
  <si>
    <t>Portuguese:</t>
  </si>
  <si>
    <t>Russian:</t>
  </si>
  <si>
    <t>Serbo-Croatian:</t>
  </si>
  <si>
    <t>Spanish:</t>
  </si>
  <si>
    <t>Tagalog (incl. Filipino):</t>
  </si>
  <si>
    <t>Thai, Lao, or other Tai-Kadai languages:</t>
  </si>
  <si>
    <t>Urdu:</t>
  </si>
  <si>
    <t>Vietnamese:</t>
  </si>
  <si>
    <t>Yiddish, Pennsylvania Dutch or other West Germanic languages:</t>
  </si>
  <si>
    <t>2010 Estimate</t>
  </si>
  <si>
    <t>Change since 2010</t>
  </si>
  <si>
    <t>Change Since 2010</t>
  </si>
  <si>
    <t>Austin MSA, 2019</t>
  </si>
  <si>
    <t>https://data.census.gov/cedsci/table?q=B16001&amp;g=0500000US48453_310M400US12420&amp;tid=ACSDT1Y2018.B16001&amp;hidePreview=true</t>
  </si>
  <si>
    <t>Austin-Round Rock-San Marcos, TX Metro Area</t>
  </si>
  <si>
    <t>Label</t>
  </si>
  <si>
    <t>Total:</t>
  </si>
  <si>
    <t>954,746</t>
  </si>
  <si>
    <t>1,600,319</t>
  </si>
  <si>
    <t>Travis County</t>
  </si>
  <si>
    <t>MSA</t>
  </si>
  <si>
    <t>Speak only English</t>
  </si>
  <si>
    <t>662,138</t>
  </si>
  <si>
    <t>1,165,227</t>
  </si>
  <si>
    <t>Spanish or Spanish Creole:</t>
  </si>
  <si>
    <t>226,719</t>
  </si>
  <si>
    <t>339,902</t>
  </si>
  <si>
    <t>Speak English "very well"</t>
  </si>
  <si>
    <t>118,575</t>
  </si>
  <si>
    <t>193,196</t>
  </si>
  <si>
    <t>Language</t>
  </si>
  <si>
    <t>MOE</t>
  </si>
  <si>
    <t>Speak English less than "very well"</t>
  </si>
  <si>
    <t>108,144</t>
  </si>
  <si>
    <t>146,706</t>
  </si>
  <si>
    <t>French (incl. Patois, Cajun):</t>
  </si>
  <si>
    <t>2,753</t>
  </si>
  <si>
    <t>5,088</t>
  </si>
  <si>
    <t>2,216</t>
  </si>
  <si>
    <t>4,199</t>
  </si>
  <si>
    <t>537</t>
  </si>
  <si>
    <t>889</t>
  </si>
  <si>
    <t>French Creole:</t>
  </si>
  <si>
    <t>221</t>
  </si>
  <si>
    <t>42</t>
  </si>
  <si>
    <t>179</t>
  </si>
  <si>
    <t>292</t>
  </si>
  <si>
    <t>899</t>
  </si>
  <si>
    <t>275</t>
  </si>
  <si>
    <t>801</t>
  </si>
  <si>
    <t>17</t>
  </si>
  <si>
    <t>98</t>
  </si>
  <si>
    <t>Portuguese or Portuguese Creole:</t>
  </si>
  <si>
    <t>924</t>
  </si>
  <si>
    <t>2,054</t>
  </si>
  <si>
    <t>705</t>
  </si>
  <si>
    <t>1,394</t>
  </si>
  <si>
    <t>219</t>
  </si>
  <si>
    <t>660</t>
  </si>
  <si>
    <t>2,776</t>
  </si>
  <si>
    <t>5,617</t>
  </si>
  <si>
    <t>2,501</t>
  </si>
  <si>
    <t>4,898</t>
  </si>
  <si>
    <t>719</t>
  </si>
  <si>
    <t>Yiddish:</t>
  </si>
  <si>
    <t>0</t>
  </si>
  <si>
    <t>Other West Germanic languages:</t>
  </si>
  <si>
    <t>272</t>
  </si>
  <si>
    <t>803</t>
  </si>
  <si>
    <t>193</t>
  </si>
  <si>
    <t>724</t>
  </si>
  <si>
    <t>79</t>
  </si>
  <si>
    <t>Scandinavian languages:</t>
  </si>
  <si>
    <t>696</t>
  </si>
  <si>
    <t>209</t>
  </si>
  <si>
    <t>476</t>
  </si>
  <si>
    <t>116</t>
  </si>
  <si>
    <t>229</t>
  </si>
  <si>
    <t>93</t>
  </si>
  <si>
    <t>247</t>
  </si>
  <si>
    <t>2,276</t>
  </si>
  <si>
    <t>2,426</t>
  </si>
  <si>
    <t>1,788</t>
  </si>
  <si>
    <t>1,938</t>
  </si>
  <si>
    <t>488</t>
  </si>
  <si>
    <t>692</t>
  </si>
  <si>
    <t>1,029</t>
  </si>
  <si>
    <t>549</t>
  </si>
  <si>
    <t>886</t>
  </si>
  <si>
    <t>143</t>
  </si>
  <si>
    <t>493</t>
  </si>
  <si>
    <t>Other Slavic languages:</t>
  </si>
  <si>
    <t>439</t>
  </si>
  <si>
    <t>923</t>
  </si>
  <si>
    <t>334</t>
  </si>
  <si>
    <t>799</t>
  </si>
  <si>
    <t>105</t>
  </si>
  <si>
    <t>124</t>
  </si>
  <si>
    <t>65</t>
  </si>
  <si>
    <t>Persian:</t>
  </si>
  <si>
    <t>328</t>
  </si>
  <si>
    <t>1,309</t>
  </si>
  <si>
    <t>216</t>
  </si>
  <si>
    <t>700</t>
  </si>
  <si>
    <t>112</t>
  </si>
  <si>
    <t>609</t>
  </si>
  <si>
    <t>1,879</t>
  </si>
  <si>
    <t>2,321</t>
  </si>
  <si>
    <t>1,449</t>
  </si>
  <si>
    <t>430</t>
  </si>
  <si>
    <t>872</t>
  </si>
  <si>
    <t>3,082</t>
  </si>
  <si>
    <t>4,959</t>
  </si>
  <si>
    <t>2,914</t>
  </si>
  <si>
    <t>4,641</t>
  </si>
  <si>
    <t>168</t>
  </si>
  <si>
    <t>318</t>
  </si>
  <si>
    <t>3,088</t>
  </si>
  <si>
    <t>3,798</t>
  </si>
  <si>
    <t>2,822</t>
  </si>
  <si>
    <t>3,109</t>
  </si>
  <si>
    <t>266</t>
  </si>
  <si>
    <t>689</t>
  </si>
  <si>
    <t>Other Indic languages:</t>
  </si>
  <si>
    <t>1,431</t>
  </si>
  <si>
    <t>3,128</t>
  </si>
  <si>
    <t>676</t>
  </si>
  <si>
    <t>1,943</t>
  </si>
  <si>
    <t>755</t>
  </si>
  <si>
    <t>1,185</t>
  </si>
  <si>
    <t>406</t>
  </si>
  <si>
    <t>780</t>
  </si>
  <si>
    <t>360</t>
  </si>
  <si>
    <t>655</t>
  </si>
  <si>
    <t>46</t>
  </si>
  <si>
    <t>125</t>
  </si>
  <si>
    <t>Chinese:</t>
  </si>
  <si>
    <t>9,447</t>
  </si>
  <si>
    <t>11,905</t>
  </si>
  <si>
    <t>5,712</t>
  </si>
  <si>
    <t>7,460</t>
  </si>
  <si>
    <t>3,735</t>
  </si>
  <si>
    <t>4,445</t>
  </si>
  <si>
    <t>1,311</t>
  </si>
  <si>
    <t>2,018</t>
  </si>
  <si>
    <t>586</t>
  </si>
  <si>
    <t>992</t>
  </si>
  <si>
    <t>725</t>
  </si>
  <si>
    <t>1,026</t>
  </si>
  <si>
    <t>4,618</t>
  </si>
  <si>
    <t>6,585</t>
  </si>
  <si>
    <t>2,712</t>
  </si>
  <si>
    <t>3,704</t>
  </si>
  <si>
    <t>1,906</t>
  </si>
  <si>
    <t>2,881</t>
  </si>
  <si>
    <t>Mon-Khmer, Cambodian:</t>
  </si>
  <si>
    <t>129</t>
  </si>
  <si>
    <t>Thai:</t>
  </si>
  <si>
    <t>670</t>
  </si>
  <si>
    <t>1,348</t>
  </si>
  <si>
    <t>371</t>
  </si>
  <si>
    <t>299</t>
  </si>
  <si>
    <t>643</t>
  </si>
  <si>
    <t>Laotian:</t>
  </si>
  <si>
    <t>51</t>
  </si>
  <si>
    <t>206</t>
  </si>
  <si>
    <t>155</t>
  </si>
  <si>
    <t>14,118</t>
  </si>
  <si>
    <t>15,380</t>
  </si>
  <si>
    <t>7,079</t>
  </si>
  <si>
    <t>7,726</t>
  </si>
  <si>
    <t>7,039</t>
  </si>
  <si>
    <t>7,654</t>
  </si>
  <si>
    <t>Other Asian languages:</t>
  </si>
  <si>
    <t>6,674</t>
  </si>
  <si>
    <t>9,392</t>
  </si>
  <si>
    <t>5,952</t>
  </si>
  <si>
    <t>8,105</t>
  </si>
  <si>
    <t>722</t>
  </si>
  <si>
    <t>1,287</t>
  </si>
  <si>
    <t>Tagalog:</t>
  </si>
  <si>
    <t>2,112</t>
  </si>
  <si>
    <t>3,720</t>
  </si>
  <si>
    <t>1,516</t>
  </si>
  <si>
    <t>2,882</t>
  </si>
  <si>
    <t>596</t>
  </si>
  <si>
    <t>838</t>
  </si>
  <si>
    <t>Other Pacific Island languages:</t>
  </si>
  <si>
    <t>375</t>
  </si>
  <si>
    <t>971</t>
  </si>
  <si>
    <t>169</t>
  </si>
  <si>
    <t>557</t>
  </si>
  <si>
    <t>414</t>
  </si>
  <si>
    <t>Other Native North American languages:</t>
  </si>
  <si>
    <t>173</t>
  </si>
  <si>
    <t>Hungarian:</t>
  </si>
  <si>
    <t>69</t>
  </si>
  <si>
    <t>2,035</t>
  </si>
  <si>
    <t>3,107</t>
  </si>
  <si>
    <t>1,217</t>
  </si>
  <si>
    <t>2,234</t>
  </si>
  <si>
    <t>818</t>
  </si>
  <si>
    <t>873</t>
  </si>
  <si>
    <t>372</t>
  </si>
  <si>
    <t>African languages:</t>
  </si>
  <si>
    <t>2,510</t>
  </si>
  <si>
    <t>1,401</t>
  </si>
  <si>
    <t>2,039</t>
  </si>
  <si>
    <t>205</t>
  </si>
  <si>
    <t>471</t>
  </si>
  <si>
    <t>95</t>
  </si>
  <si>
    <t>220</t>
  </si>
  <si>
    <t>Bengali:</t>
  </si>
  <si>
    <t>French (incl. Cajun):</t>
  </si>
  <si>
    <t>Malayalam, Kannada, or other Dravidian languages:</t>
  </si>
  <si>
    <t>Nepali, Marathi, or other Indic languages:</t>
  </si>
  <si>
    <t>Punjabi:</t>
  </si>
  <si>
    <t>Swahili or other languages of Central, Eastern, and Southern Africa:</t>
  </si>
  <si>
    <t>Tamil:</t>
  </si>
  <si>
    <t>Telugu:</t>
  </si>
  <si>
    <t>Yoruba, Twi, Igbo, or other languages of Western Africa:</t>
  </si>
  <si>
    <t>Austin MSA, 2021</t>
  </si>
  <si>
    <t>Travis County, 2021</t>
  </si>
  <si>
    <t>Source: Table B16001: Language Spoken at Home by Ability to Speak English for the Population 5 Years and Over, U.S. Census Bureau, American Community Survey, 2021 1-Year Estimates</t>
  </si>
  <si>
    <t>2022 Total Pop, 5+</t>
  </si>
  <si>
    <t>Travis County, 2022</t>
  </si>
  <si>
    <t>Austin MSA, 2023</t>
  </si>
  <si>
    <t>Travis County, 2023</t>
  </si>
  <si>
    <t>2023 Total Pop, 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</si>
</sst>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0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8"/>
      <name val="SansSerif"/>
    </font>
    <font>
      <b/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3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9" fontId="0" fillId="0" borderId="0" xfId="1" applyFont="1"/>
    <xf numFmtId="164" fontId="0" fillId="0" borderId="0" xfId="1" applyNumberFormat="1" applyFont="1" applyBorder="1"/>
    <xf numFmtId="3" fontId="2" fillId="2" borderId="0" xfId="0" applyNumberFormat="1" applyFont="1" applyFill="1" applyAlignment="1">
      <alignment horizontal="left" vertical="top" wrapText="1"/>
    </xf>
    <xf numFmtId="9" fontId="0" fillId="0" borderId="0" xfId="1" applyFont="1" applyBorder="1"/>
    <xf numFmtId="0" fontId="2" fillId="2" borderId="2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0" fillId="0" borderId="1" xfId="1" applyNumberFormat="1" applyFont="1" applyFill="1" applyBorder="1"/>
    <xf numFmtId="164" fontId="3" fillId="0" borderId="1" xfId="1" applyNumberFormat="1" applyFont="1" applyFill="1" applyBorder="1"/>
    <xf numFmtId="0" fontId="2" fillId="0" borderId="3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9" fontId="0" fillId="0" borderId="1" xfId="1" applyFont="1" applyFill="1" applyBorder="1"/>
    <xf numFmtId="9" fontId="3" fillId="0" borderId="1" xfId="1" applyFont="1" applyFill="1" applyBorder="1"/>
    <xf numFmtId="0" fontId="2" fillId="2" borderId="0" xfId="0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0" fontId="0" fillId="0" borderId="0" xfId="1" applyNumberFormat="1" applyFont="1"/>
    <xf numFmtId="9" fontId="0" fillId="0" borderId="0" xfId="1" applyFont="1" applyAlignment="1">
      <alignment wrapText="1"/>
    </xf>
    <xf numFmtId="3" fontId="4" fillId="0" borderId="0" xfId="0" applyNumberFormat="1" applyFont="1"/>
    <xf numFmtId="0" fontId="6" fillId="0" borderId="1" xfId="0" applyFont="1" applyBorder="1"/>
    <xf numFmtId="9" fontId="6" fillId="0" borderId="0" xfId="1" applyFont="1"/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3" fontId="0" fillId="0" borderId="0" xfId="0" applyNumberFormat="1" applyAlignment="1">
      <alignment wrapText="1"/>
    </xf>
    <xf numFmtId="0" fontId="0" fillId="0" borderId="0" xfId="0" applyAlignment="1">
      <alignment wrapText="1" indent="1"/>
    </xf>
    <xf numFmtId="0" fontId="0" fillId="0" borderId="0" xfId="0" applyAlignment="1">
      <alignment wrapText="1" indent="2"/>
    </xf>
    <xf numFmtId="0" fontId="0" fillId="0" borderId="3" xfId="0" applyBorder="1"/>
    <xf numFmtId="0" fontId="2" fillId="0" borderId="0" xfId="0" applyFont="1" applyAlignment="1">
      <alignment horizontal="left" vertical="top" wrapText="1"/>
    </xf>
    <xf numFmtId="0" fontId="0" fillId="0" borderId="2" xfId="0" applyBorder="1"/>
    <xf numFmtId="164" fontId="0" fillId="0" borderId="0" xfId="1" applyNumberFormat="1" applyFont="1" applyFill="1" applyBorder="1"/>
    <xf numFmtId="3" fontId="2" fillId="0" borderId="0" xfId="0" applyNumberFormat="1" applyFont="1" applyAlignment="1">
      <alignment horizontal="left" vertical="top" wrapText="1"/>
    </xf>
    <xf numFmtId="9" fontId="3" fillId="0" borderId="0" xfId="1" applyFont="1" applyFill="1" applyBorder="1"/>
    <xf numFmtId="3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5" fontId="2" fillId="0" borderId="2" xfId="2" applyNumberFormat="1" applyFont="1" applyFill="1" applyBorder="1" applyAlignment="1">
      <alignment horizontal="left" vertical="top" wrapText="1"/>
    </xf>
    <xf numFmtId="165" fontId="0" fillId="0" borderId="1" xfId="2" applyNumberFormat="1" applyFont="1" applyFill="1" applyBorder="1"/>
    <xf numFmtId="165" fontId="2" fillId="0" borderId="4" xfId="2" applyNumberFormat="1" applyFont="1" applyFill="1" applyBorder="1" applyAlignment="1">
      <alignment horizontal="left" vertical="top" wrapText="1"/>
    </xf>
    <xf numFmtId="165" fontId="2" fillId="0" borderId="1" xfId="2" applyNumberFormat="1" applyFont="1" applyFill="1" applyBorder="1" applyAlignment="1">
      <alignment horizontal="left" vertical="top" wrapText="1"/>
    </xf>
    <xf numFmtId="165" fontId="0" fillId="0" borderId="0" xfId="2" applyNumberFormat="1" applyFont="1"/>
    <xf numFmtId="1" fontId="0" fillId="0" borderId="0" xfId="0" applyNumberFormat="1" applyAlignment="1">
      <alignment horizontal="right"/>
    </xf>
    <xf numFmtId="165" fontId="2" fillId="0" borderId="2" xfId="2" applyNumberFormat="1" applyFont="1" applyBorder="1" applyAlignment="1">
      <alignment horizontal="left" vertical="top" wrapText="1"/>
    </xf>
    <xf numFmtId="165" fontId="0" fillId="0" borderId="1" xfId="2" applyNumberFormat="1" applyFont="1" applyBorder="1"/>
    <xf numFmtId="0" fontId="1" fillId="0" borderId="0" xfId="0" applyFont="1" applyAlignment="1">
      <alignment wrapText="1"/>
    </xf>
    <xf numFmtId="3" fontId="0" fillId="0" borderId="0" xfId="1" applyNumberFormat="1" applyFont="1"/>
    <xf numFmtId="165" fontId="2" fillId="4" borderId="2" xfId="2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2" fillId="2" borderId="2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21"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453C9-0BD3-4761-A412-9666918E0E18}">
  <dimension ref="A1:W61"/>
  <sheetViews>
    <sheetView workbookViewId="0">
      <selection activeCell="T17" sqref="T17"/>
    </sheetView>
  </sheetViews>
  <sheetFormatPr defaultRowHeight="12.75"/>
  <sheetData>
    <row r="1" spans="1:23">
      <c r="A1" s="59" t="s">
        <v>25</v>
      </c>
      <c r="B1" s="59"/>
      <c r="C1" s="59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3">
      <c r="A2" s="59" t="s">
        <v>26</v>
      </c>
      <c r="B2" s="59"/>
      <c r="C2" s="59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23">
      <c r="A3" s="25"/>
      <c r="B3" s="59" t="s">
        <v>27</v>
      </c>
      <c r="C3" s="59"/>
      <c r="D3" s="59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3">
      <c r="A4" s="25"/>
      <c r="B4" s="59"/>
      <c r="C4" s="59"/>
      <c r="D4" s="5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23">
      <c r="A5" s="60" t="s">
        <v>28</v>
      </c>
      <c r="B5" s="60"/>
      <c r="C5" s="61" t="s">
        <v>29</v>
      </c>
      <c r="D5" s="61"/>
      <c r="E5" s="61"/>
      <c r="F5" s="61"/>
      <c r="G5" s="61" t="s">
        <v>30</v>
      </c>
      <c r="H5" s="61"/>
      <c r="I5" s="61" t="s">
        <v>31</v>
      </c>
      <c r="J5" s="61"/>
      <c r="K5" s="61" t="s">
        <v>32</v>
      </c>
      <c r="L5" s="61"/>
      <c r="M5" s="61" t="s">
        <v>33</v>
      </c>
      <c r="N5" s="61"/>
      <c r="O5" s="61" t="s">
        <v>34</v>
      </c>
      <c r="P5" s="61"/>
      <c r="R5" s="64" t="s">
        <v>35</v>
      </c>
      <c r="S5" s="64"/>
      <c r="T5" s="62" t="s">
        <v>36</v>
      </c>
      <c r="U5" s="62"/>
      <c r="V5" s="62" t="s">
        <v>37</v>
      </c>
      <c r="W5" s="62"/>
    </row>
    <row r="6" spans="1:23">
      <c r="A6" s="32"/>
      <c r="B6" s="33"/>
      <c r="C6" s="61" t="s">
        <v>38</v>
      </c>
      <c r="D6" s="61"/>
      <c r="E6" s="61"/>
      <c r="F6" s="14" t="s">
        <v>39</v>
      </c>
      <c r="G6" s="14" t="s">
        <v>38</v>
      </c>
      <c r="H6" s="14" t="s">
        <v>39</v>
      </c>
      <c r="I6" s="14" t="s">
        <v>38</v>
      </c>
      <c r="J6" s="14" t="s">
        <v>39</v>
      </c>
      <c r="K6" s="14" t="s">
        <v>38</v>
      </c>
      <c r="L6" s="14" t="s">
        <v>39</v>
      </c>
      <c r="M6" s="14" t="s">
        <v>38</v>
      </c>
      <c r="N6" s="14" t="s">
        <v>39</v>
      </c>
      <c r="O6" s="14" t="s">
        <v>38</v>
      </c>
      <c r="P6" s="14" t="s">
        <v>39</v>
      </c>
    </row>
    <row r="7" spans="1:23">
      <c r="A7" s="61" t="s">
        <v>40</v>
      </c>
      <c r="B7" s="61"/>
      <c r="C7" s="61"/>
      <c r="D7" s="61"/>
      <c r="E7" s="6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23">
      <c r="A8" s="61" t="s">
        <v>41</v>
      </c>
      <c r="B8" s="61"/>
      <c r="C8" s="63">
        <v>53475</v>
      </c>
      <c r="D8" s="61"/>
      <c r="E8" s="61"/>
      <c r="F8" s="14">
        <v>100</v>
      </c>
      <c r="G8" s="15">
        <v>29786</v>
      </c>
      <c r="H8" s="14">
        <v>100</v>
      </c>
      <c r="I8" s="15">
        <v>91596</v>
      </c>
      <c r="J8" s="14">
        <v>100</v>
      </c>
      <c r="K8" s="15">
        <v>753786</v>
      </c>
      <c r="L8" s="14">
        <v>100</v>
      </c>
      <c r="M8" s="15">
        <v>228851</v>
      </c>
      <c r="N8" s="14">
        <v>100</v>
      </c>
      <c r="O8" s="15">
        <v>609773</v>
      </c>
      <c r="P8" s="14">
        <v>100</v>
      </c>
      <c r="Q8" s="34" t="s">
        <v>42</v>
      </c>
      <c r="R8" s="1">
        <f>SUM(C8,G8,I8,K8,M8)</f>
        <v>1157494</v>
      </c>
      <c r="T8" s="1">
        <f>K8</f>
        <v>753786</v>
      </c>
      <c r="V8" s="1">
        <f>O8</f>
        <v>609773</v>
      </c>
    </row>
    <row r="9" spans="1:23">
      <c r="A9" s="61" t="s">
        <v>43</v>
      </c>
      <c r="B9" s="61"/>
      <c r="C9" s="63">
        <v>41574</v>
      </c>
      <c r="D9" s="61"/>
      <c r="E9" s="61"/>
      <c r="F9" s="14">
        <v>77.7</v>
      </c>
      <c r="G9" s="15">
        <v>20176</v>
      </c>
      <c r="H9" s="14">
        <v>67.7</v>
      </c>
      <c r="I9" s="15">
        <v>70395</v>
      </c>
      <c r="J9" s="14">
        <v>76.900000000000006</v>
      </c>
      <c r="K9" s="15">
        <v>537622</v>
      </c>
      <c r="L9" s="14">
        <v>71.3</v>
      </c>
      <c r="M9" s="15">
        <v>189447</v>
      </c>
      <c r="N9" s="14">
        <v>82.8</v>
      </c>
      <c r="O9" s="15">
        <v>419884</v>
      </c>
      <c r="P9" s="14">
        <v>68.900000000000006</v>
      </c>
      <c r="Q9" s="34" t="s">
        <v>44</v>
      </c>
      <c r="R9" s="1">
        <f>SUM(C9,G9,I9,K9,M9)</f>
        <v>859214</v>
      </c>
      <c r="T9" s="1">
        <f>K9</f>
        <v>537622</v>
      </c>
      <c r="V9" s="1">
        <f>O9</f>
        <v>419884</v>
      </c>
    </row>
    <row r="10" spans="1:23">
      <c r="A10" s="61" t="s">
        <v>45</v>
      </c>
      <c r="B10" s="61"/>
      <c r="C10" s="63">
        <v>11901</v>
      </c>
      <c r="D10" s="61"/>
      <c r="E10" s="61"/>
      <c r="F10" s="14">
        <v>22.3</v>
      </c>
      <c r="G10" s="15">
        <v>9610</v>
      </c>
      <c r="H10" s="14">
        <v>32.299999999999997</v>
      </c>
      <c r="I10" s="15">
        <v>21201</v>
      </c>
      <c r="J10" s="14">
        <v>23.1</v>
      </c>
      <c r="K10" s="15">
        <v>216164</v>
      </c>
      <c r="L10" s="14">
        <v>28.7</v>
      </c>
      <c r="M10" s="15">
        <v>39404</v>
      </c>
      <c r="N10" s="14">
        <v>17.2</v>
      </c>
      <c r="O10" s="15">
        <v>189889</v>
      </c>
      <c r="P10" s="14">
        <v>31.1</v>
      </c>
      <c r="Q10" s="34" t="s">
        <v>46</v>
      </c>
      <c r="R10" s="1">
        <f>SUM(C10,G10,I10,K10,M10)</f>
        <v>298280</v>
      </c>
      <c r="T10" s="1">
        <f>K10</f>
        <v>216164</v>
      </c>
      <c r="V10" s="1">
        <f>O10</f>
        <v>189889</v>
      </c>
    </row>
    <row r="11" spans="1:23">
      <c r="A11" s="61" t="s">
        <v>47</v>
      </c>
      <c r="B11" s="61"/>
      <c r="C11" s="63">
        <v>10863</v>
      </c>
      <c r="D11" s="61"/>
      <c r="E11" s="61"/>
      <c r="F11" s="14">
        <v>100</v>
      </c>
      <c r="G11" s="15">
        <v>9244</v>
      </c>
      <c r="H11" s="14">
        <v>100</v>
      </c>
      <c r="I11" s="15">
        <v>19336</v>
      </c>
      <c r="J11" s="14">
        <v>100</v>
      </c>
      <c r="K11" s="15">
        <v>168283</v>
      </c>
      <c r="L11" s="14">
        <v>100</v>
      </c>
      <c r="M11" s="15">
        <v>29188</v>
      </c>
      <c r="N11" s="14">
        <v>100</v>
      </c>
      <c r="O11" s="15">
        <v>149123</v>
      </c>
      <c r="P11" s="14">
        <v>100</v>
      </c>
      <c r="Q11" s="34" t="s">
        <v>14</v>
      </c>
      <c r="R11" s="1">
        <f>SUM(C11,G11,I11,K11,M11)</f>
        <v>236914</v>
      </c>
      <c r="T11" s="1">
        <f>K11</f>
        <v>168283</v>
      </c>
      <c r="V11" s="1">
        <f>O11</f>
        <v>149123</v>
      </c>
    </row>
    <row r="12" spans="1:23">
      <c r="A12" s="61" t="s">
        <v>48</v>
      </c>
      <c r="B12" s="61"/>
      <c r="C12" s="63">
        <v>6516</v>
      </c>
      <c r="D12" s="61"/>
      <c r="E12" s="61"/>
      <c r="F12" s="14">
        <v>60</v>
      </c>
      <c r="G12" s="15">
        <v>6356</v>
      </c>
      <c r="H12" s="14">
        <v>68.8</v>
      </c>
      <c r="I12" s="15">
        <v>13279</v>
      </c>
      <c r="J12" s="14">
        <v>68.7</v>
      </c>
      <c r="K12" s="15">
        <v>90329</v>
      </c>
      <c r="L12" s="14">
        <v>53.7</v>
      </c>
      <c r="M12" s="15">
        <v>18826</v>
      </c>
      <c r="N12" s="14">
        <v>64.5</v>
      </c>
      <c r="O12" s="15">
        <v>78024</v>
      </c>
      <c r="P12" s="14">
        <v>52.3</v>
      </c>
      <c r="R12" s="1"/>
    </row>
    <row r="13" spans="1:23">
      <c r="A13" s="61" t="s">
        <v>49</v>
      </c>
      <c r="B13" s="61"/>
      <c r="C13" s="63">
        <v>2099</v>
      </c>
      <c r="D13" s="61"/>
      <c r="E13" s="61"/>
      <c r="F13" s="14">
        <v>19.3</v>
      </c>
      <c r="G13" s="15">
        <v>1563</v>
      </c>
      <c r="H13" s="14">
        <v>16.899999999999999</v>
      </c>
      <c r="I13" s="15">
        <v>3198</v>
      </c>
      <c r="J13" s="14">
        <v>16.5</v>
      </c>
      <c r="K13" s="15">
        <v>29094</v>
      </c>
      <c r="L13" s="14">
        <v>17.3</v>
      </c>
      <c r="M13" s="15">
        <v>5047</v>
      </c>
      <c r="N13" s="14">
        <v>17.3</v>
      </c>
      <c r="O13" s="15">
        <v>25793</v>
      </c>
      <c r="P13" s="14">
        <v>17.3</v>
      </c>
      <c r="Q13" s="34" t="s">
        <v>50</v>
      </c>
      <c r="R13" s="1">
        <f>SUM(C37,G37,I37,K37,M37)</f>
        <v>121849</v>
      </c>
      <c r="T13" s="1">
        <f>K37</f>
        <v>94350</v>
      </c>
    </row>
    <row r="14" spans="1:23">
      <c r="A14" s="61" t="s">
        <v>51</v>
      </c>
      <c r="B14" s="61"/>
      <c r="C14" s="63">
        <v>1449</v>
      </c>
      <c r="D14" s="61"/>
      <c r="E14" s="61"/>
      <c r="F14" s="14">
        <v>13.3</v>
      </c>
      <c r="G14" s="15">
        <v>1070</v>
      </c>
      <c r="H14" s="14">
        <v>11.6</v>
      </c>
      <c r="I14" s="15">
        <v>2046</v>
      </c>
      <c r="J14" s="14">
        <v>10.6</v>
      </c>
      <c r="K14" s="15">
        <v>30114</v>
      </c>
      <c r="L14" s="14">
        <v>17.899999999999999</v>
      </c>
      <c r="M14" s="15">
        <v>3801</v>
      </c>
      <c r="N14" s="14">
        <v>13</v>
      </c>
      <c r="O14" s="15">
        <v>27427</v>
      </c>
      <c r="P14" s="14">
        <v>18.399999999999999</v>
      </c>
    </row>
    <row r="15" spans="1:23">
      <c r="A15" s="61" t="s">
        <v>52</v>
      </c>
      <c r="B15" s="61"/>
      <c r="C15" s="61">
        <v>799</v>
      </c>
      <c r="D15" s="61"/>
      <c r="E15" s="61"/>
      <c r="F15" s="14">
        <v>7.4</v>
      </c>
      <c r="G15" s="14">
        <v>255</v>
      </c>
      <c r="H15" s="14">
        <v>2.8</v>
      </c>
      <c r="I15" s="14">
        <v>813</v>
      </c>
      <c r="J15" s="14">
        <v>4.2</v>
      </c>
      <c r="K15" s="15">
        <v>18746</v>
      </c>
      <c r="L15" s="14">
        <v>11.1</v>
      </c>
      <c r="M15" s="15">
        <v>1514</v>
      </c>
      <c r="N15" s="14">
        <v>5.2</v>
      </c>
      <c r="O15" s="15">
        <v>17879</v>
      </c>
      <c r="P15" s="14">
        <v>12</v>
      </c>
    </row>
    <row r="16" spans="1:23">
      <c r="A16" s="61" t="s">
        <v>53</v>
      </c>
      <c r="B16" s="61"/>
      <c r="C16" s="61">
        <v>747</v>
      </c>
      <c r="D16" s="61"/>
      <c r="E16" s="61"/>
      <c r="F16" s="14">
        <v>100</v>
      </c>
      <c r="G16" s="14">
        <v>170</v>
      </c>
      <c r="H16" s="14">
        <v>100</v>
      </c>
      <c r="I16" s="15">
        <v>1250</v>
      </c>
      <c r="J16" s="14">
        <v>100</v>
      </c>
      <c r="K16" s="15">
        <v>19724</v>
      </c>
      <c r="L16" s="14">
        <v>100</v>
      </c>
      <c r="M16" s="15">
        <v>5352</v>
      </c>
      <c r="N16" s="14">
        <v>100</v>
      </c>
      <c r="O16" s="15">
        <v>16534</v>
      </c>
      <c r="P16" s="14">
        <v>100</v>
      </c>
    </row>
    <row r="17" spans="1:18">
      <c r="A17" s="61" t="s">
        <v>48</v>
      </c>
      <c r="B17" s="61"/>
      <c r="C17" s="61">
        <v>571</v>
      </c>
      <c r="D17" s="61"/>
      <c r="E17" s="61"/>
      <c r="F17" s="14">
        <v>76.400000000000006</v>
      </c>
      <c r="G17" s="14">
        <v>153</v>
      </c>
      <c r="H17" s="14">
        <v>90</v>
      </c>
      <c r="I17" s="15">
        <v>1025</v>
      </c>
      <c r="J17" s="14">
        <v>82</v>
      </c>
      <c r="K17" s="15">
        <v>15190</v>
      </c>
      <c r="L17" s="14">
        <v>77</v>
      </c>
      <c r="M17" s="15">
        <v>4342</v>
      </c>
      <c r="N17" s="14">
        <v>81.099999999999994</v>
      </c>
      <c r="O17" s="15">
        <v>12785</v>
      </c>
      <c r="P17" s="14">
        <v>77.3</v>
      </c>
    </row>
    <row r="18" spans="1:18">
      <c r="A18" s="61" t="s">
        <v>49</v>
      </c>
      <c r="B18" s="61"/>
      <c r="C18" s="61">
        <v>106</v>
      </c>
      <c r="D18" s="61"/>
      <c r="E18" s="61"/>
      <c r="F18" s="14">
        <v>14.2</v>
      </c>
      <c r="G18" s="14">
        <v>6</v>
      </c>
      <c r="H18" s="14">
        <v>3.5</v>
      </c>
      <c r="I18" s="14">
        <v>178</v>
      </c>
      <c r="J18" s="14">
        <v>14.2</v>
      </c>
      <c r="K18" s="15">
        <v>3084</v>
      </c>
      <c r="L18" s="14">
        <v>15.6</v>
      </c>
      <c r="M18" s="14">
        <v>702</v>
      </c>
      <c r="N18" s="14">
        <v>13.1</v>
      </c>
      <c r="O18" s="15">
        <v>2564</v>
      </c>
      <c r="P18" s="14">
        <v>15.5</v>
      </c>
      <c r="R18">
        <v>121849</v>
      </c>
    </row>
    <row r="19" spans="1:18">
      <c r="A19" s="61" t="s">
        <v>51</v>
      </c>
      <c r="B19" s="61"/>
      <c r="C19" s="61">
        <v>62</v>
      </c>
      <c r="D19" s="61"/>
      <c r="E19" s="61"/>
      <c r="F19" s="14">
        <v>8.3000000000000007</v>
      </c>
      <c r="G19" s="14">
        <v>11</v>
      </c>
      <c r="H19" s="14">
        <v>6.5</v>
      </c>
      <c r="I19" s="14">
        <v>44</v>
      </c>
      <c r="J19" s="14">
        <v>3.5</v>
      </c>
      <c r="K19" s="15">
        <v>1327</v>
      </c>
      <c r="L19" s="14">
        <v>6.7</v>
      </c>
      <c r="M19" s="14">
        <v>236</v>
      </c>
      <c r="N19" s="14">
        <v>4.4000000000000004</v>
      </c>
      <c r="O19" s="15">
        <v>1082</v>
      </c>
      <c r="P19" s="14">
        <v>6.5</v>
      </c>
    </row>
    <row r="20" spans="1:18">
      <c r="A20" s="61" t="s">
        <v>52</v>
      </c>
      <c r="B20" s="61"/>
      <c r="C20" s="61">
        <v>8</v>
      </c>
      <c r="D20" s="61"/>
      <c r="E20" s="61"/>
      <c r="F20" s="14">
        <v>1.1000000000000001</v>
      </c>
      <c r="G20" s="14">
        <v>0</v>
      </c>
      <c r="H20" s="14">
        <v>0</v>
      </c>
      <c r="I20" s="14">
        <v>3</v>
      </c>
      <c r="J20" s="14">
        <v>0.2</v>
      </c>
      <c r="K20" s="14">
        <v>123</v>
      </c>
      <c r="L20" s="14">
        <v>0.6</v>
      </c>
      <c r="M20" s="14">
        <v>72</v>
      </c>
      <c r="N20" s="14">
        <v>1.3</v>
      </c>
      <c r="O20" s="14">
        <v>103</v>
      </c>
      <c r="P20" s="14">
        <v>0.6</v>
      </c>
    </row>
    <row r="21" spans="1:18">
      <c r="A21" s="61" t="s">
        <v>54</v>
      </c>
      <c r="B21" s="61"/>
      <c r="C21" s="61">
        <v>148</v>
      </c>
      <c r="D21" s="61"/>
      <c r="E21" s="61"/>
      <c r="F21" s="14">
        <v>100</v>
      </c>
      <c r="G21" s="14">
        <v>187</v>
      </c>
      <c r="H21" s="14">
        <v>100</v>
      </c>
      <c r="I21" s="14">
        <v>523</v>
      </c>
      <c r="J21" s="14">
        <v>100</v>
      </c>
      <c r="K21" s="15">
        <v>24443</v>
      </c>
      <c r="L21" s="14">
        <v>100</v>
      </c>
      <c r="M21" s="15">
        <v>3881</v>
      </c>
      <c r="N21" s="14">
        <v>100</v>
      </c>
      <c r="O21" s="15">
        <v>20955</v>
      </c>
      <c r="P21" s="14">
        <v>100</v>
      </c>
    </row>
    <row r="22" spans="1:18">
      <c r="A22" s="61" t="s">
        <v>48</v>
      </c>
      <c r="B22" s="61"/>
      <c r="C22" s="61">
        <v>73</v>
      </c>
      <c r="D22" s="61"/>
      <c r="E22" s="61"/>
      <c r="F22" s="14">
        <v>49.3</v>
      </c>
      <c r="G22" s="14">
        <v>63</v>
      </c>
      <c r="H22" s="14">
        <v>33.700000000000003</v>
      </c>
      <c r="I22" s="14">
        <v>313</v>
      </c>
      <c r="J22" s="14">
        <v>59.8</v>
      </c>
      <c r="K22" s="15">
        <v>13562</v>
      </c>
      <c r="L22" s="14">
        <v>55.5</v>
      </c>
      <c r="M22" s="15">
        <v>2097</v>
      </c>
      <c r="N22" s="14">
        <v>54</v>
      </c>
      <c r="O22" s="15">
        <v>11928</v>
      </c>
      <c r="P22" s="14">
        <v>56.9</v>
      </c>
    </row>
    <row r="23" spans="1:18">
      <c r="A23" s="61" t="s">
        <v>49</v>
      </c>
      <c r="B23" s="61"/>
      <c r="C23" s="61">
        <v>45</v>
      </c>
      <c r="D23" s="61"/>
      <c r="E23" s="61"/>
      <c r="F23" s="14">
        <v>30.4</v>
      </c>
      <c r="G23" s="14">
        <v>117</v>
      </c>
      <c r="H23" s="14">
        <v>62.6</v>
      </c>
      <c r="I23" s="14">
        <v>110</v>
      </c>
      <c r="J23" s="14">
        <v>21</v>
      </c>
      <c r="K23" s="15">
        <v>7339</v>
      </c>
      <c r="L23" s="14">
        <v>30</v>
      </c>
      <c r="M23" s="15">
        <v>1154</v>
      </c>
      <c r="N23" s="14">
        <v>29.7</v>
      </c>
      <c r="O23" s="15">
        <v>6182</v>
      </c>
      <c r="P23" s="14">
        <v>29.5</v>
      </c>
    </row>
    <row r="24" spans="1:18">
      <c r="A24" s="61" t="s">
        <v>51</v>
      </c>
      <c r="B24" s="61"/>
      <c r="C24" s="61">
        <v>30</v>
      </c>
      <c r="D24" s="61"/>
      <c r="E24" s="61"/>
      <c r="F24" s="14">
        <v>20.3</v>
      </c>
      <c r="G24" s="14">
        <v>0</v>
      </c>
      <c r="H24" s="14">
        <v>0</v>
      </c>
      <c r="I24" s="14">
        <v>100</v>
      </c>
      <c r="J24" s="14">
        <v>19.100000000000001</v>
      </c>
      <c r="K24" s="15">
        <v>3097</v>
      </c>
      <c r="L24" s="14">
        <v>12.7</v>
      </c>
      <c r="M24" s="14">
        <v>552</v>
      </c>
      <c r="N24" s="14">
        <v>14.2</v>
      </c>
      <c r="O24" s="15">
        <v>2488</v>
      </c>
      <c r="P24" s="14">
        <v>11.9</v>
      </c>
    </row>
    <row r="25" spans="1:18">
      <c r="A25" s="61" t="s">
        <v>52</v>
      </c>
      <c r="B25" s="61"/>
      <c r="C25" s="61">
        <v>0</v>
      </c>
      <c r="D25" s="61"/>
      <c r="E25" s="61"/>
      <c r="F25" s="14">
        <v>0</v>
      </c>
      <c r="G25" s="14">
        <v>7</v>
      </c>
      <c r="H25" s="14">
        <v>3.7</v>
      </c>
      <c r="I25" s="14">
        <v>0</v>
      </c>
      <c r="J25" s="14">
        <v>0</v>
      </c>
      <c r="K25" s="14">
        <v>445</v>
      </c>
      <c r="L25" s="14">
        <v>1.8</v>
      </c>
      <c r="M25" s="14">
        <v>78</v>
      </c>
      <c r="N25" s="14">
        <v>2</v>
      </c>
      <c r="O25" s="14">
        <v>357</v>
      </c>
      <c r="P25" s="14">
        <v>1.7</v>
      </c>
    </row>
    <row r="26" spans="1:18">
      <c r="A26" s="61" t="s">
        <v>55</v>
      </c>
      <c r="B26" s="61"/>
      <c r="C26" s="61">
        <v>143</v>
      </c>
      <c r="D26" s="61"/>
      <c r="E26" s="61"/>
      <c r="F26" s="14">
        <v>100</v>
      </c>
      <c r="G26" s="14">
        <v>9</v>
      </c>
      <c r="H26" s="14">
        <v>100</v>
      </c>
      <c r="I26" s="14">
        <v>92</v>
      </c>
      <c r="J26" s="14">
        <v>100</v>
      </c>
      <c r="K26" s="15">
        <v>3714</v>
      </c>
      <c r="L26" s="14">
        <v>100</v>
      </c>
      <c r="M26" s="14">
        <v>983</v>
      </c>
      <c r="N26" s="14">
        <v>100</v>
      </c>
      <c r="O26" s="15">
        <v>3277</v>
      </c>
      <c r="P26" s="14">
        <v>100</v>
      </c>
    </row>
    <row r="27" spans="1:18">
      <c r="A27" s="61" t="s">
        <v>48</v>
      </c>
      <c r="B27" s="61"/>
      <c r="C27" s="61">
        <v>110</v>
      </c>
      <c r="D27" s="61"/>
      <c r="E27" s="61"/>
      <c r="F27" s="14">
        <v>76.900000000000006</v>
      </c>
      <c r="G27" s="14">
        <v>9</v>
      </c>
      <c r="H27" s="14">
        <v>100</v>
      </c>
      <c r="I27" s="14">
        <v>57</v>
      </c>
      <c r="J27" s="14">
        <v>62</v>
      </c>
      <c r="K27" s="15">
        <v>2733</v>
      </c>
      <c r="L27" s="14">
        <v>73.599999999999994</v>
      </c>
      <c r="M27" s="14">
        <v>827</v>
      </c>
      <c r="N27" s="14">
        <v>84.1</v>
      </c>
      <c r="O27" s="15">
        <v>2331</v>
      </c>
      <c r="P27" s="14">
        <v>71.099999999999994</v>
      </c>
    </row>
    <row r="28" spans="1:18">
      <c r="A28" s="61" t="s">
        <v>49</v>
      </c>
      <c r="B28" s="61"/>
      <c r="C28" s="61">
        <v>33</v>
      </c>
      <c r="D28" s="61"/>
      <c r="E28" s="61"/>
      <c r="F28" s="14">
        <v>23.1</v>
      </c>
      <c r="G28" s="14">
        <v>0</v>
      </c>
      <c r="H28" s="14">
        <v>0</v>
      </c>
      <c r="I28" s="14">
        <v>35</v>
      </c>
      <c r="J28" s="14">
        <v>38</v>
      </c>
      <c r="K28" s="14">
        <v>726</v>
      </c>
      <c r="L28" s="14">
        <v>19.5</v>
      </c>
      <c r="M28" s="14">
        <v>98</v>
      </c>
      <c r="N28" s="14">
        <v>10</v>
      </c>
      <c r="O28" s="14">
        <v>665</v>
      </c>
      <c r="P28" s="14">
        <v>20.3</v>
      </c>
    </row>
    <row r="29" spans="1:18">
      <c r="A29" s="61" t="s">
        <v>51</v>
      </c>
      <c r="B29" s="61"/>
      <c r="C29" s="61">
        <v>0</v>
      </c>
      <c r="D29" s="61"/>
      <c r="E29" s="61"/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213</v>
      </c>
      <c r="L29" s="14">
        <v>5.7</v>
      </c>
      <c r="M29" s="14">
        <v>58</v>
      </c>
      <c r="N29" s="14">
        <v>5.9</v>
      </c>
      <c r="O29" s="14">
        <v>239</v>
      </c>
      <c r="P29" s="14">
        <v>7.3</v>
      </c>
    </row>
    <row r="30" spans="1:18">
      <c r="A30" s="61" t="s">
        <v>52</v>
      </c>
      <c r="B30" s="61"/>
      <c r="C30" s="61">
        <v>0</v>
      </c>
      <c r="D30" s="61"/>
      <c r="E30" s="61"/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</v>
      </c>
      <c r="L30" s="14">
        <v>1.1000000000000001</v>
      </c>
      <c r="M30" s="14">
        <v>0</v>
      </c>
      <c r="N30" s="14">
        <v>0</v>
      </c>
      <c r="O30" s="14">
        <v>42</v>
      </c>
      <c r="P30" s="14">
        <v>1.3</v>
      </c>
    </row>
    <row r="31" spans="1:18">
      <c r="A31" s="61" t="s">
        <v>56</v>
      </c>
      <c r="B31" s="61"/>
      <c r="C31" s="61"/>
      <c r="D31" s="61"/>
      <c r="E31" s="61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8">
      <c r="A32" s="61" t="s">
        <v>41</v>
      </c>
      <c r="B32" s="61"/>
      <c r="C32" s="63">
        <v>53475</v>
      </c>
      <c r="D32" s="61"/>
      <c r="E32" s="61"/>
      <c r="F32" s="14">
        <v>100</v>
      </c>
      <c r="G32" s="15">
        <v>29786</v>
      </c>
      <c r="H32" s="14">
        <v>100</v>
      </c>
      <c r="I32" s="15">
        <v>91596</v>
      </c>
      <c r="J32" s="14">
        <v>100</v>
      </c>
      <c r="K32" s="15">
        <v>753786</v>
      </c>
      <c r="L32" s="14">
        <v>100</v>
      </c>
      <c r="M32" s="15">
        <v>228851</v>
      </c>
      <c r="N32" s="14">
        <v>100</v>
      </c>
      <c r="O32" s="15">
        <v>609773</v>
      </c>
      <c r="P32" s="14">
        <v>100</v>
      </c>
    </row>
    <row r="33" spans="1:16">
      <c r="A33" s="61" t="s">
        <v>45</v>
      </c>
      <c r="B33" s="61"/>
      <c r="C33" s="63">
        <v>11901</v>
      </c>
      <c r="D33" s="61"/>
      <c r="E33" s="61"/>
      <c r="F33" s="14">
        <v>22.3</v>
      </c>
      <c r="G33" s="15">
        <v>9610</v>
      </c>
      <c r="H33" s="14">
        <v>32.299999999999997</v>
      </c>
      <c r="I33" s="15">
        <v>21201</v>
      </c>
      <c r="J33" s="14">
        <v>23.1</v>
      </c>
      <c r="K33" s="15">
        <v>216164</v>
      </c>
      <c r="L33" s="14">
        <v>28.7</v>
      </c>
      <c r="M33" s="15">
        <v>39404</v>
      </c>
      <c r="N33" s="14">
        <v>17.2</v>
      </c>
      <c r="O33" s="15">
        <v>189889</v>
      </c>
      <c r="P33" s="14">
        <v>31.1</v>
      </c>
    </row>
    <row r="34" spans="1:16">
      <c r="A34" s="61" t="s">
        <v>57</v>
      </c>
      <c r="B34" s="61"/>
      <c r="C34" s="63">
        <v>2779</v>
      </c>
      <c r="D34" s="61"/>
      <c r="E34" s="61"/>
      <c r="F34" s="14">
        <v>5.2</v>
      </c>
      <c r="G34" s="15">
        <v>1626</v>
      </c>
      <c r="H34" s="14">
        <v>5.5</v>
      </c>
      <c r="I34" s="15">
        <v>3523</v>
      </c>
      <c r="J34" s="14">
        <v>3.8</v>
      </c>
      <c r="K34" s="15">
        <v>38413</v>
      </c>
      <c r="L34" s="14">
        <v>5.0999999999999996</v>
      </c>
      <c r="M34" s="15">
        <v>7746</v>
      </c>
      <c r="N34" s="14">
        <v>3.4</v>
      </c>
      <c r="O34" s="15">
        <v>33239</v>
      </c>
      <c r="P34" s="14">
        <v>5.5</v>
      </c>
    </row>
    <row r="35" spans="1:16">
      <c r="A35" s="61" t="s">
        <v>58</v>
      </c>
      <c r="B35" s="61"/>
      <c r="C35" s="63">
        <v>8439</v>
      </c>
      <c r="D35" s="61"/>
      <c r="E35" s="61"/>
      <c r="F35" s="14">
        <v>15.8</v>
      </c>
      <c r="G35" s="15">
        <v>6921</v>
      </c>
      <c r="H35" s="14">
        <v>23.2</v>
      </c>
      <c r="I35" s="15">
        <v>16123</v>
      </c>
      <c r="J35" s="14">
        <v>17.600000000000001</v>
      </c>
      <c r="K35" s="15">
        <v>168535</v>
      </c>
      <c r="L35" s="14">
        <v>22.4</v>
      </c>
      <c r="M35" s="15">
        <v>29131</v>
      </c>
      <c r="N35" s="14">
        <v>12.7</v>
      </c>
      <c r="O35" s="15">
        <v>148667</v>
      </c>
      <c r="P35" s="14">
        <v>24.4</v>
      </c>
    </row>
    <row r="36" spans="1:16">
      <c r="A36" s="61" t="s">
        <v>59</v>
      </c>
      <c r="B36" s="61"/>
      <c r="C36" s="61">
        <v>683</v>
      </c>
      <c r="D36" s="61"/>
      <c r="E36" s="61"/>
      <c r="F36" s="14">
        <v>1.3</v>
      </c>
      <c r="G36" s="15">
        <v>1063</v>
      </c>
      <c r="H36" s="14">
        <v>3.6</v>
      </c>
      <c r="I36" s="15">
        <v>1555</v>
      </c>
      <c r="J36" s="14">
        <v>1.7</v>
      </c>
      <c r="K36" s="15">
        <v>9216</v>
      </c>
      <c r="L36" s="14">
        <v>1.2</v>
      </c>
      <c r="M36" s="15">
        <v>2527</v>
      </c>
      <c r="N36" s="14">
        <v>1.1000000000000001</v>
      </c>
      <c r="O36" s="15">
        <v>7983</v>
      </c>
      <c r="P36" s="14">
        <v>1.3</v>
      </c>
    </row>
    <row r="37" spans="1:16">
      <c r="A37" s="61" t="s">
        <v>60</v>
      </c>
      <c r="B37" s="61"/>
      <c r="C37" s="63">
        <v>4631</v>
      </c>
      <c r="D37" s="61"/>
      <c r="E37" s="61"/>
      <c r="F37" s="14">
        <v>8.6999999999999993</v>
      </c>
      <c r="G37" s="15">
        <v>3029</v>
      </c>
      <c r="H37" s="14">
        <v>10.199999999999999</v>
      </c>
      <c r="I37" s="15">
        <v>6527</v>
      </c>
      <c r="J37" s="14">
        <v>7.1</v>
      </c>
      <c r="K37" s="15">
        <v>94350</v>
      </c>
      <c r="L37" s="14">
        <v>12.5</v>
      </c>
      <c r="M37" s="15">
        <v>13312</v>
      </c>
      <c r="N37" s="14">
        <v>5.8</v>
      </c>
      <c r="O37" s="15">
        <v>84821</v>
      </c>
      <c r="P37" s="14">
        <v>13.9</v>
      </c>
    </row>
    <row r="38" spans="1:16">
      <c r="A38" s="61" t="s">
        <v>61</v>
      </c>
      <c r="B38" s="61"/>
      <c r="C38" s="61">
        <v>804</v>
      </c>
      <c r="D38" s="61"/>
      <c r="E38" s="61"/>
      <c r="F38" s="14">
        <v>1.5</v>
      </c>
      <c r="G38" s="14">
        <v>534</v>
      </c>
      <c r="H38" s="14">
        <v>1.8</v>
      </c>
      <c r="I38" s="15">
        <v>1087</v>
      </c>
      <c r="J38" s="14">
        <v>1.2</v>
      </c>
      <c r="K38" s="15">
        <v>16277</v>
      </c>
      <c r="L38" s="14">
        <v>2.2000000000000002</v>
      </c>
      <c r="M38" s="15">
        <v>2189</v>
      </c>
      <c r="N38" s="14">
        <v>1</v>
      </c>
      <c r="O38" s="15">
        <v>14367</v>
      </c>
      <c r="P38" s="14">
        <v>2.4</v>
      </c>
    </row>
    <row r="39" spans="1:16">
      <c r="A39" s="61" t="s">
        <v>62</v>
      </c>
      <c r="B39" s="61"/>
      <c r="C39" s="63">
        <v>3446</v>
      </c>
      <c r="D39" s="61"/>
      <c r="E39" s="61"/>
      <c r="F39" s="14">
        <v>6.4</v>
      </c>
      <c r="G39" s="15">
        <v>1966</v>
      </c>
      <c r="H39" s="14">
        <v>6.6</v>
      </c>
      <c r="I39" s="15">
        <v>4606</v>
      </c>
      <c r="J39" s="14">
        <v>5</v>
      </c>
      <c r="K39" s="15">
        <v>73453</v>
      </c>
      <c r="L39" s="14">
        <v>9.6999999999999993</v>
      </c>
      <c r="M39" s="15">
        <v>10010</v>
      </c>
      <c r="N39" s="14">
        <v>4.4000000000000004</v>
      </c>
      <c r="O39" s="15">
        <v>66363</v>
      </c>
      <c r="P39" s="14">
        <v>10.9</v>
      </c>
    </row>
    <row r="40" spans="1:16">
      <c r="A40" s="61" t="s">
        <v>63</v>
      </c>
      <c r="B40" s="61"/>
      <c r="C40" s="61">
        <v>381</v>
      </c>
      <c r="D40" s="61"/>
      <c r="E40" s="61"/>
      <c r="F40" s="14">
        <v>0.7</v>
      </c>
      <c r="G40" s="14">
        <v>529</v>
      </c>
      <c r="H40" s="14">
        <v>1.8</v>
      </c>
      <c r="I40" s="14">
        <v>834</v>
      </c>
      <c r="J40" s="14">
        <v>0.9</v>
      </c>
      <c r="K40" s="15">
        <v>4620</v>
      </c>
      <c r="L40" s="14">
        <v>0.6</v>
      </c>
      <c r="M40" s="15">
        <v>1113</v>
      </c>
      <c r="N40" s="14">
        <v>0.5</v>
      </c>
      <c r="O40" s="15">
        <v>4091</v>
      </c>
      <c r="P40" s="14">
        <v>0.7</v>
      </c>
    </row>
    <row r="41" spans="1:16">
      <c r="A41" s="61" t="s">
        <v>64</v>
      </c>
      <c r="B41" s="61"/>
      <c r="C41" s="61"/>
      <c r="D41" s="61"/>
      <c r="E41" s="61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>
      <c r="A42" s="61" t="s">
        <v>65</v>
      </c>
      <c r="B42" s="61"/>
      <c r="C42" s="61">
        <v>761</v>
      </c>
      <c r="D42" s="61"/>
      <c r="E42" s="61"/>
      <c r="F42" s="14" t="s">
        <v>66</v>
      </c>
      <c r="G42" s="14">
        <v>616</v>
      </c>
      <c r="H42" s="14" t="s">
        <v>66</v>
      </c>
      <c r="I42" s="15">
        <v>1195</v>
      </c>
      <c r="J42" s="14" t="s">
        <v>66</v>
      </c>
      <c r="K42" s="15">
        <v>20150</v>
      </c>
      <c r="L42" s="14" t="s">
        <v>66</v>
      </c>
      <c r="M42" s="15">
        <v>2481</v>
      </c>
      <c r="N42" s="14" t="s">
        <v>66</v>
      </c>
      <c r="O42" s="15">
        <v>18654</v>
      </c>
      <c r="P42" s="14" t="s">
        <v>66</v>
      </c>
    </row>
    <row r="43" spans="1:16">
      <c r="A43" s="61" t="s">
        <v>67</v>
      </c>
      <c r="B43" s="61"/>
      <c r="C43" s="63">
        <v>51461</v>
      </c>
      <c r="D43" s="61"/>
      <c r="E43" s="61"/>
      <c r="F43" s="14">
        <v>100</v>
      </c>
      <c r="G43" s="15">
        <v>28108</v>
      </c>
      <c r="H43" s="14">
        <v>100</v>
      </c>
      <c r="I43" s="15">
        <v>83965</v>
      </c>
      <c r="J43" s="14">
        <v>100</v>
      </c>
      <c r="K43" s="15">
        <v>733125</v>
      </c>
      <c r="L43" s="14">
        <v>100</v>
      </c>
      <c r="M43" s="15">
        <v>223912</v>
      </c>
      <c r="N43" s="14">
        <v>100</v>
      </c>
      <c r="O43" s="15">
        <v>589657</v>
      </c>
      <c r="P43" s="14">
        <v>100</v>
      </c>
    </row>
    <row r="44" spans="1:16">
      <c r="A44" s="61" t="s">
        <v>68</v>
      </c>
      <c r="B44" s="61"/>
      <c r="C44" s="63">
        <v>2300</v>
      </c>
      <c r="D44" s="61"/>
      <c r="E44" s="61"/>
      <c r="F44" s="14">
        <v>4.5</v>
      </c>
      <c r="G44" s="15">
        <v>1578</v>
      </c>
      <c r="H44" s="14">
        <v>5.6</v>
      </c>
      <c r="I44" s="15">
        <v>2907</v>
      </c>
      <c r="J44" s="14">
        <v>3.5</v>
      </c>
      <c r="K44" s="15">
        <v>59198</v>
      </c>
      <c r="L44" s="14">
        <v>8.1</v>
      </c>
      <c r="M44" s="15">
        <v>6817</v>
      </c>
      <c r="N44" s="14">
        <v>3</v>
      </c>
      <c r="O44" s="15">
        <v>54612</v>
      </c>
      <c r="P44" s="14">
        <v>9.3000000000000007</v>
      </c>
    </row>
    <row r="45" spans="1:16">
      <c r="A45" s="61" t="s">
        <v>57</v>
      </c>
      <c r="B45" s="61"/>
      <c r="C45" s="61">
        <v>625</v>
      </c>
      <c r="D45" s="61"/>
      <c r="E45" s="61"/>
      <c r="F45" s="14">
        <v>1.2</v>
      </c>
      <c r="G45" s="14">
        <v>470</v>
      </c>
      <c r="H45" s="14">
        <v>1.7</v>
      </c>
      <c r="I45" s="14">
        <v>700</v>
      </c>
      <c r="J45" s="14">
        <v>0.8</v>
      </c>
      <c r="K45" s="15">
        <v>12744</v>
      </c>
      <c r="L45" s="14">
        <v>1.7</v>
      </c>
      <c r="M45" s="15">
        <v>1489</v>
      </c>
      <c r="N45" s="14">
        <v>0.7</v>
      </c>
      <c r="O45" s="15">
        <v>11499</v>
      </c>
      <c r="P45" s="14">
        <v>2</v>
      </c>
    </row>
    <row r="46" spans="1:16">
      <c r="A46" s="61" t="s">
        <v>58</v>
      </c>
      <c r="B46" s="61"/>
      <c r="C46" s="63">
        <v>1437</v>
      </c>
      <c r="D46" s="61"/>
      <c r="E46" s="61"/>
      <c r="F46" s="14">
        <v>2.8</v>
      </c>
      <c r="G46" s="14">
        <v>837</v>
      </c>
      <c r="H46" s="14">
        <v>3</v>
      </c>
      <c r="I46" s="15">
        <v>1789</v>
      </c>
      <c r="J46" s="14">
        <v>2.1</v>
      </c>
      <c r="K46" s="15">
        <v>44147</v>
      </c>
      <c r="L46" s="14">
        <v>6</v>
      </c>
      <c r="M46" s="15">
        <v>4768</v>
      </c>
      <c r="N46" s="14">
        <v>2.1</v>
      </c>
      <c r="O46" s="15">
        <v>40956</v>
      </c>
      <c r="P46" s="14">
        <v>6.9</v>
      </c>
    </row>
    <row r="47" spans="1:16">
      <c r="A47" s="61" t="s">
        <v>59</v>
      </c>
      <c r="B47" s="61"/>
      <c r="C47" s="61">
        <v>238</v>
      </c>
      <c r="D47" s="61"/>
      <c r="E47" s="61"/>
      <c r="F47" s="14">
        <v>0.5</v>
      </c>
      <c r="G47" s="14">
        <v>271</v>
      </c>
      <c r="H47" s="14">
        <v>1</v>
      </c>
      <c r="I47" s="14">
        <v>418</v>
      </c>
      <c r="J47" s="14">
        <v>0.5</v>
      </c>
      <c r="K47" s="15">
        <v>2307</v>
      </c>
      <c r="L47" s="14">
        <v>0.3</v>
      </c>
      <c r="M47" s="14">
        <v>560</v>
      </c>
      <c r="N47" s="14">
        <v>0.3</v>
      </c>
      <c r="O47" s="15">
        <v>2157</v>
      </c>
      <c r="P47" s="14">
        <v>0.4</v>
      </c>
    </row>
    <row r="48" spans="1:16">
      <c r="A48" s="25"/>
      <c r="B48" s="59" t="s">
        <v>69</v>
      </c>
      <c r="C48" s="59"/>
      <c r="D48" s="59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>
      <c r="A49" s="25"/>
      <c r="B49" s="59"/>
      <c r="C49" s="59"/>
      <c r="D49" s="59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ht="13.15" customHeight="1">
      <c r="A50" s="25"/>
      <c r="B50" s="65" t="s">
        <v>70</v>
      </c>
      <c r="C50" s="65"/>
      <c r="D50" s="6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>
      <c r="A51" s="25"/>
      <c r="B51" s="65"/>
      <c r="C51" s="65"/>
      <c r="D51" s="6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>
      <c r="A52" s="25"/>
      <c r="B52" s="65"/>
      <c r="C52" s="65"/>
      <c r="D52" s="6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>
      <c r="A53" s="25"/>
      <c r="B53" s="65"/>
      <c r="C53" s="65"/>
      <c r="D53" s="6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ht="13.15" customHeight="1">
      <c r="A54" s="25"/>
      <c r="B54" s="65"/>
      <c r="C54" s="65"/>
      <c r="D54" s="6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>
      <c r="A55" s="25"/>
      <c r="B55" s="65"/>
      <c r="C55" s="65"/>
      <c r="D55" s="6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7" spans="1:16" ht="13.15" customHeight="1">
      <c r="B57" s="65" t="s">
        <v>71</v>
      </c>
      <c r="C57" s="65"/>
      <c r="D57" s="65"/>
    </row>
    <row r="58" spans="1:16">
      <c r="B58" s="65"/>
      <c r="C58" s="65"/>
      <c r="D58" s="65"/>
    </row>
    <row r="59" spans="1:16">
      <c r="B59" s="65"/>
      <c r="C59" s="65"/>
      <c r="D59" s="65"/>
    </row>
    <row r="60" spans="1:16">
      <c r="B60" s="65"/>
      <c r="C60" s="65"/>
      <c r="D60" s="65"/>
    </row>
    <row r="61" spans="1:16">
      <c r="B61" s="65"/>
      <c r="C61" s="65"/>
      <c r="D61" s="65"/>
    </row>
  </sheetData>
  <mergeCells count="99">
    <mergeCell ref="B48:D49"/>
    <mergeCell ref="B57:D61"/>
    <mergeCell ref="B50:D55"/>
    <mergeCell ref="A45:B45"/>
    <mergeCell ref="C45:E45"/>
    <mergeCell ref="A46:B46"/>
    <mergeCell ref="C46:E46"/>
    <mergeCell ref="A47:B47"/>
    <mergeCell ref="C47:E47"/>
    <mergeCell ref="A42:B42"/>
    <mergeCell ref="C42:E42"/>
    <mergeCell ref="A43:B43"/>
    <mergeCell ref="C43:E43"/>
    <mergeCell ref="A44:B44"/>
    <mergeCell ref="C44:E44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30:B30"/>
    <mergeCell ref="C30:E30"/>
    <mergeCell ref="A31:B31"/>
    <mergeCell ref="C31:E31"/>
    <mergeCell ref="A32:B32"/>
    <mergeCell ref="C32:E32"/>
    <mergeCell ref="A27:B27"/>
    <mergeCell ref="C27:E27"/>
    <mergeCell ref="A28:B28"/>
    <mergeCell ref="C28:E28"/>
    <mergeCell ref="A29:B29"/>
    <mergeCell ref="C29:E29"/>
    <mergeCell ref="A24:B24"/>
    <mergeCell ref="C24:E24"/>
    <mergeCell ref="A25:B25"/>
    <mergeCell ref="C25:E25"/>
    <mergeCell ref="A26:B26"/>
    <mergeCell ref="C26:E26"/>
    <mergeCell ref="A21:B21"/>
    <mergeCell ref="C21:E21"/>
    <mergeCell ref="A22:B22"/>
    <mergeCell ref="C22:E22"/>
    <mergeCell ref="A23:B23"/>
    <mergeCell ref="C23:E23"/>
    <mergeCell ref="A18:B18"/>
    <mergeCell ref="C18:E18"/>
    <mergeCell ref="A19:B19"/>
    <mergeCell ref="C19:E19"/>
    <mergeCell ref="A20:B20"/>
    <mergeCell ref="C20:E20"/>
    <mergeCell ref="A15:B15"/>
    <mergeCell ref="C15:E15"/>
    <mergeCell ref="A16:B16"/>
    <mergeCell ref="C16:E16"/>
    <mergeCell ref="A17:B17"/>
    <mergeCell ref="C17:E17"/>
    <mergeCell ref="A12:B12"/>
    <mergeCell ref="C12:E12"/>
    <mergeCell ref="A13:B13"/>
    <mergeCell ref="C13:E13"/>
    <mergeCell ref="A14:B14"/>
    <mergeCell ref="C14:E14"/>
    <mergeCell ref="A9:B9"/>
    <mergeCell ref="C9:E9"/>
    <mergeCell ref="A10:B10"/>
    <mergeCell ref="C10:E10"/>
    <mergeCell ref="A11:B11"/>
    <mergeCell ref="C11:E11"/>
    <mergeCell ref="V5:W5"/>
    <mergeCell ref="C6:E6"/>
    <mergeCell ref="A7:B7"/>
    <mergeCell ref="C7:E7"/>
    <mergeCell ref="A8:B8"/>
    <mergeCell ref="C8:E8"/>
    <mergeCell ref="I5:J5"/>
    <mergeCell ref="K5:L5"/>
    <mergeCell ref="M5:N5"/>
    <mergeCell ref="O5:P5"/>
    <mergeCell ref="R5:S5"/>
    <mergeCell ref="T5:U5"/>
    <mergeCell ref="G5:H5"/>
    <mergeCell ref="A1:C1"/>
    <mergeCell ref="A2:C2"/>
    <mergeCell ref="B3:D4"/>
    <mergeCell ref="A5:B5"/>
    <mergeCell ref="C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9ECF-BF68-4E7A-B17B-B0C5316990E3}">
  <sheetPr filterMode="1">
    <pageSetUpPr fitToPage="1"/>
  </sheetPr>
  <dimension ref="A1:Z54"/>
  <sheetViews>
    <sheetView tabSelected="1" topLeftCell="A2" zoomScale="120" zoomScaleNormal="120" workbookViewId="0">
      <selection activeCell="N7" sqref="N7"/>
    </sheetView>
  </sheetViews>
  <sheetFormatPr defaultRowHeight="12.75"/>
  <cols>
    <col min="1" max="1" width="36.7109375" style="3" customWidth="1"/>
    <col min="2" max="2" width="9.42578125" customWidth="1"/>
    <col min="3" max="3" width="10.7109375" customWidth="1"/>
    <col min="4" max="4" width="11.28515625" customWidth="1"/>
    <col min="5" max="5" width="11.5703125" customWidth="1"/>
    <col min="6" max="6" width="8.7109375" customWidth="1"/>
    <col min="7" max="7" width="12.7109375" customWidth="1"/>
    <col min="8" max="8" width="8.140625" customWidth="1"/>
    <col min="9" max="9" width="8.85546875" customWidth="1"/>
    <col min="10" max="10" width="10.85546875" customWidth="1"/>
    <col min="11" max="11" width="9.7109375" customWidth="1"/>
    <col min="12" max="12" width="10.85546875" customWidth="1"/>
    <col min="13" max="13" width="10.42578125" customWidth="1"/>
    <col min="14" max="14" width="10.7109375" customWidth="1"/>
    <col min="16" max="16" width="11.140625" customWidth="1"/>
    <col min="17" max="17" width="11.42578125" customWidth="1"/>
    <col min="18" max="18" width="11.140625" customWidth="1"/>
    <col min="19" max="19" width="11.42578125" customWidth="1"/>
    <col min="24" max="24" width="24.7109375" customWidth="1"/>
    <col min="25" max="25" width="13" customWidth="1"/>
  </cols>
  <sheetData>
    <row r="1" spans="1:26">
      <c r="A1" s="3" t="s">
        <v>322</v>
      </c>
    </row>
    <row r="2" spans="1:26">
      <c r="A2" s="3" t="s">
        <v>12</v>
      </c>
      <c r="X2" t="s">
        <v>23</v>
      </c>
    </row>
    <row r="3" spans="1:26" ht="76.5" customHeight="1">
      <c r="B3" s="66" t="s">
        <v>3</v>
      </c>
      <c r="C3" s="66"/>
      <c r="D3" s="66"/>
      <c r="E3" s="66"/>
      <c r="F3" s="66"/>
      <c r="G3" s="66"/>
      <c r="H3" s="66" t="s">
        <v>4</v>
      </c>
      <c r="I3" s="66"/>
      <c r="J3" s="66"/>
      <c r="K3" s="66"/>
      <c r="L3" s="66"/>
      <c r="M3" s="66"/>
      <c r="N3" s="66" t="s">
        <v>5</v>
      </c>
      <c r="O3" s="66"/>
      <c r="P3" s="66"/>
      <c r="Q3" s="66"/>
      <c r="R3" s="66"/>
      <c r="S3" s="66"/>
      <c r="T3" s="67" t="s">
        <v>106</v>
      </c>
      <c r="U3" s="67"/>
      <c r="V3" s="67"/>
      <c r="X3" s="56" t="s">
        <v>323</v>
      </c>
      <c r="Y3" s="52">
        <v>1261611</v>
      </c>
    </row>
    <row r="4" spans="1:26" s="2" customFormat="1" ht="51">
      <c r="A4" s="6" t="s">
        <v>0</v>
      </c>
      <c r="B4" s="8" t="s">
        <v>1</v>
      </c>
      <c r="C4" s="8" t="s">
        <v>2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</v>
      </c>
      <c r="I4" s="8" t="s">
        <v>2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</v>
      </c>
      <c r="O4" s="8" t="s">
        <v>2</v>
      </c>
      <c r="P4" s="8" t="s">
        <v>6</v>
      </c>
      <c r="Q4" s="8" t="s">
        <v>7</v>
      </c>
      <c r="R4" s="8" t="s">
        <v>8</v>
      </c>
      <c r="S4" s="8" t="s">
        <v>9</v>
      </c>
      <c r="T4" s="9" t="s">
        <v>104</v>
      </c>
      <c r="U4" s="9" t="s">
        <v>10</v>
      </c>
      <c r="V4" s="9" t="s">
        <v>11</v>
      </c>
      <c r="W4" s="2" t="s">
        <v>16</v>
      </c>
      <c r="X4" s="2" t="s">
        <v>22</v>
      </c>
      <c r="Y4" s="28">
        <f>(Y3-753786)/(753786)</f>
        <v>0.67369916660696805</v>
      </c>
    </row>
    <row r="5" spans="1:26" ht="12.75" customHeight="1">
      <c r="A5" s="7" t="s">
        <v>98</v>
      </c>
      <c r="B5" s="58">
        <v>258333</v>
      </c>
      <c r="C5" s="17">
        <v>11234</v>
      </c>
      <c r="D5" s="4">
        <f>B5-C5</f>
        <v>247099</v>
      </c>
      <c r="E5" s="4">
        <f>B5+C5</f>
        <v>269567</v>
      </c>
      <c r="F5" s="18">
        <f>(C5/1.645)/B5</f>
        <v>2.6435567005790941E-2</v>
      </c>
      <c r="G5" s="5" t="str">
        <f>IF(F5&lt;15%,"YES","NO")</f>
        <v>YES</v>
      </c>
      <c r="H5" s="58">
        <v>92422</v>
      </c>
      <c r="I5" s="17">
        <v>9868</v>
      </c>
      <c r="J5" s="4">
        <f>H5-I5</f>
        <v>82554</v>
      </c>
      <c r="K5" s="4">
        <f>H5+I5</f>
        <v>102290</v>
      </c>
      <c r="L5" s="18">
        <f>(I5/1.645)/H5</f>
        <v>6.4906452949826623E-2</v>
      </c>
      <c r="M5" s="4" t="str">
        <f>IF(L5&lt;15%,"YES","NO")</f>
        <v>YES</v>
      </c>
      <c r="N5" s="18">
        <f>H5/B5</f>
        <v>0.35776304227489325</v>
      </c>
      <c r="O5" s="18">
        <f>(SQRT(I5^2-(N5^2*C5^2)))/B5</f>
        <v>3.4886931848697254E-2</v>
      </c>
      <c r="P5" s="18">
        <f>N5-O5</f>
        <v>0.32287611042619602</v>
      </c>
      <c r="Q5" s="18">
        <f>N5+O5</f>
        <v>0.39264997412359048</v>
      </c>
      <c r="R5" s="18">
        <f>(O5/1.645)/N5</f>
        <v>5.9279072459092974E-2</v>
      </c>
      <c r="S5" s="4" t="str">
        <f>IF(R5&lt;15%,"YES","NO")</f>
        <v>YES</v>
      </c>
      <c r="T5" s="4"/>
      <c r="U5" s="22">
        <f>B5-T5</f>
        <v>258333</v>
      </c>
      <c r="V5" s="23" t="e">
        <f>U5/T5</f>
        <v>#DIV/0!</v>
      </c>
      <c r="X5" s="2" t="s">
        <v>17</v>
      </c>
      <c r="Y5" s="10">
        <f>(B48-216164)/(216164)</f>
        <v>0.69593456819821986</v>
      </c>
    </row>
    <row r="6" spans="1:26" ht="12.75" customHeight="1">
      <c r="A6" s="7" t="s">
        <v>102</v>
      </c>
      <c r="B6" s="58">
        <v>9613</v>
      </c>
      <c r="C6" s="17">
        <v>2661</v>
      </c>
      <c r="D6" s="4">
        <f>B6-C6</f>
        <v>6952</v>
      </c>
      <c r="E6" s="4">
        <f>B6+C6</f>
        <v>12274</v>
      </c>
      <c r="F6" s="18">
        <f>(C6/1.645)/B6</f>
        <v>0.1682751668918451</v>
      </c>
      <c r="G6" s="5" t="str">
        <f>IF(F6&lt;15%,"YES","NO")</f>
        <v>NO</v>
      </c>
      <c r="H6" s="58">
        <v>6337</v>
      </c>
      <c r="I6" s="17">
        <v>2367</v>
      </c>
      <c r="J6" s="4">
        <f>H6-I6</f>
        <v>3970</v>
      </c>
      <c r="K6" s="4">
        <f>H6+I6</f>
        <v>8704</v>
      </c>
      <c r="L6" s="18">
        <f>(I6/1.645)/H6</f>
        <v>0.22706419048066714</v>
      </c>
      <c r="M6" s="4" t="str">
        <f>IF(L6&lt;15%,"YES","NO")</f>
        <v>NO</v>
      </c>
      <c r="N6" s="18">
        <f>H6/B6</f>
        <v>0.65921148444814315</v>
      </c>
      <c r="O6" s="18">
        <f>(SQRT(I6^2-(N6^2*C6^2)))/B6</f>
        <v>0.16531939857759753</v>
      </c>
      <c r="P6" s="18">
        <f>N6-O6</f>
        <v>0.49389208587054562</v>
      </c>
      <c r="Q6" s="18">
        <f>N6+O6</f>
        <v>0.82453088302574074</v>
      </c>
      <c r="R6" s="18">
        <f>(O6/1.645)/N6</f>
        <v>0.15245200820639387</v>
      </c>
      <c r="S6" s="4" t="str">
        <f>IF(R6&lt;15%,"YES","NO")</f>
        <v>NO</v>
      </c>
      <c r="T6" s="4"/>
      <c r="U6" s="22">
        <f>B6-T6</f>
        <v>9613</v>
      </c>
      <c r="V6" s="23" t="e">
        <f>U6/T6</f>
        <v>#DIV/0!</v>
      </c>
      <c r="X6" t="s">
        <v>18</v>
      </c>
      <c r="Y6" s="10">
        <f>(H48-94350)/94350</f>
        <v>0.25800741918388975</v>
      </c>
    </row>
    <row r="7" spans="1:26">
      <c r="A7" s="7" t="s">
        <v>79</v>
      </c>
      <c r="B7" s="58">
        <v>16541</v>
      </c>
      <c r="C7" s="21">
        <v>2861</v>
      </c>
      <c r="D7" s="4">
        <f>B7-C7</f>
        <v>13680</v>
      </c>
      <c r="E7" s="4">
        <f>B7+C7</f>
        <v>19402</v>
      </c>
      <c r="F7" s="19">
        <f>(C7/1.645)/B7</f>
        <v>0.10514537974994069</v>
      </c>
      <c r="G7" s="5" t="str">
        <f>IF(F7&lt;15%,"YES","NO")</f>
        <v>YES</v>
      </c>
      <c r="H7" s="58">
        <v>5817</v>
      </c>
      <c r="I7" s="17">
        <v>2021</v>
      </c>
      <c r="J7" s="4">
        <f>H7-I7</f>
        <v>3796</v>
      </c>
      <c r="K7" s="4">
        <f>H7+I7</f>
        <v>7838</v>
      </c>
      <c r="L7" s="19">
        <f>(I7/1.645)/H7</f>
        <v>0.21120361502001525</v>
      </c>
      <c r="M7" s="4" t="str">
        <f>IF(L7&lt;15%,"YES","NO")</f>
        <v>NO</v>
      </c>
      <c r="N7" s="19">
        <f>H7/B7</f>
        <v>0.35167160389335589</v>
      </c>
      <c r="O7" s="19">
        <f>(SQRT(I7^2-(N7^2*C7^2)))/B7</f>
        <v>0.10596407029618106</v>
      </c>
      <c r="P7" s="19">
        <f>N7-O7</f>
        <v>0.24570753359717484</v>
      </c>
      <c r="Q7" s="19">
        <f>N7+O7</f>
        <v>0.45763567418953693</v>
      </c>
      <c r="R7" s="19">
        <f>(O7/1.645)/N7</f>
        <v>0.18317045644634827</v>
      </c>
      <c r="S7" s="4" t="str">
        <f>IF(R7&lt;15%,"YES","NO")</f>
        <v>NO</v>
      </c>
      <c r="T7" s="4"/>
      <c r="U7" s="22">
        <f>B7-T7</f>
        <v>16541</v>
      </c>
      <c r="V7" s="24" t="e">
        <f>U7/T7</f>
        <v>#DIV/0!</v>
      </c>
    </row>
    <row r="8" spans="1:26" ht="12.75" customHeight="1">
      <c r="A8" s="7" t="s">
        <v>77</v>
      </c>
      <c r="B8" s="58">
        <v>5653</v>
      </c>
      <c r="C8" s="17">
        <v>2177</v>
      </c>
      <c r="D8" s="4">
        <f>B8-C8</f>
        <v>3476</v>
      </c>
      <c r="E8" s="4">
        <f>B8+C8</f>
        <v>7830</v>
      </c>
      <c r="F8" s="19">
        <f>(C8/1.645)/B8</f>
        <v>0.23410653729332193</v>
      </c>
      <c r="G8" s="5" t="str">
        <f>IF(F8&lt;15%,"YES","NO")</f>
        <v>NO</v>
      </c>
      <c r="H8" s="58">
        <v>1290</v>
      </c>
      <c r="I8" s="17">
        <v>936</v>
      </c>
      <c r="J8" s="4">
        <f>H8-I8</f>
        <v>354</v>
      </c>
      <c r="K8" s="4">
        <f>H8+I8</f>
        <v>2226</v>
      </c>
      <c r="L8" s="19">
        <f>(I8/1.645)/H8</f>
        <v>0.44108291510567615</v>
      </c>
      <c r="M8" s="4" t="str">
        <f>IF(L8&lt;15%,"YES","NO")</f>
        <v>NO</v>
      </c>
      <c r="N8" s="19">
        <f>H8/B8</f>
        <v>0.22819741730054838</v>
      </c>
      <c r="O8" s="19">
        <f>(SQRT(I8^2-(N8^2*C8^2)))/B8</f>
        <v>0.14032977953382866</v>
      </c>
      <c r="P8" s="19">
        <f>N8-O8</f>
        <v>8.7867637766719714E-2</v>
      </c>
      <c r="Q8" s="19">
        <f>N8+O8</f>
        <v>0.36852719683437707</v>
      </c>
      <c r="R8" s="19">
        <f>(O8/1.645)/N8</f>
        <v>0.37382919521440749</v>
      </c>
      <c r="S8" s="4" t="str">
        <f>IF(R8&lt;15%,"YES","NO")</f>
        <v>NO</v>
      </c>
      <c r="T8" s="4"/>
      <c r="U8" s="22">
        <f>B8-T8</f>
        <v>5653</v>
      </c>
      <c r="V8" s="24" t="e">
        <f>U8/T8</f>
        <v>#DIV/0!</v>
      </c>
      <c r="X8" t="s">
        <v>19</v>
      </c>
      <c r="Y8" s="1">
        <f>SUM(B5:B46)</f>
        <v>366600</v>
      </c>
      <c r="Z8" s="10">
        <f>Y8/Y3</f>
        <v>0.29058085257658661</v>
      </c>
    </row>
    <row r="9" spans="1:26" ht="12.75" customHeight="1">
      <c r="A9" s="7" t="s">
        <v>91</v>
      </c>
      <c r="B9" s="58">
        <v>3339</v>
      </c>
      <c r="C9" s="17">
        <v>1785</v>
      </c>
      <c r="D9" s="4">
        <f>B9-C9</f>
        <v>1554</v>
      </c>
      <c r="E9" s="4">
        <f>B9+C9</f>
        <v>5124</v>
      </c>
      <c r="F9" s="18">
        <f>(C9/1.645)/B9</f>
        <v>0.32497944982890786</v>
      </c>
      <c r="G9" s="5" t="str">
        <f>IF(F9&lt;15%,"YES","NO")</f>
        <v>NO</v>
      </c>
      <c r="H9" s="58">
        <v>1274</v>
      </c>
      <c r="I9" s="17">
        <v>1441</v>
      </c>
      <c r="J9" s="4">
        <f>H9-I9</f>
        <v>-167</v>
      </c>
      <c r="K9" s="4">
        <f>H9+I9</f>
        <v>2715</v>
      </c>
      <c r="L9" s="18">
        <f>(I9/1.645)/H9</f>
        <v>0.6875885729554857</v>
      </c>
      <c r="M9" s="4" t="str">
        <f>IF(L9&lt;15%,"YES","NO")</f>
        <v>NO</v>
      </c>
      <c r="N9" s="18">
        <f>H9/B9</f>
        <v>0.38155136268343814</v>
      </c>
      <c r="O9" s="18">
        <f>(SQRT(I9^2-(N9^2*C9^2)))/B9</f>
        <v>0.38032106330355658</v>
      </c>
      <c r="P9" s="18">
        <f>N9-O9</f>
        <v>1.2302993798815609E-3</v>
      </c>
      <c r="Q9" s="18">
        <f>N9+O9</f>
        <v>0.76187242598699467</v>
      </c>
      <c r="R9" s="18">
        <f>(O9/1.645)/N9</f>
        <v>0.60594257388622363</v>
      </c>
      <c r="S9" s="4" t="str">
        <f>IF(R9&lt;15%,"YES","NO")</f>
        <v>NO</v>
      </c>
      <c r="T9" s="4"/>
      <c r="U9" s="22">
        <f>B9-T9</f>
        <v>3339</v>
      </c>
      <c r="V9" s="23" t="e">
        <f>U9/T9</f>
        <v>#DIV/0!</v>
      </c>
      <c r="X9" t="s">
        <v>20</v>
      </c>
      <c r="Y9" s="1">
        <f>SUM(H5:H46)</f>
        <v>118693</v>
      </c>
      <c r="Z9" s="10">
        <f>Y9/Y3</f>
        <v>9.4080505005108547E-2</v>
      </c>
    </row>
    <row r="10" spans="1:26" ht="12.75" customHeight="1">
      <c r="A10" s="7" t="s">
        <v>309</v>
      </c>
      <c r="B10" s="58">
        <v>2436</v>
      </c>
      <c r="C10" s="17">
        <v>2149</v>
      </c>
      <c r="D10" s="4">
        <f>B10-C10</f>
        <v>287</v>
      </c>
      <c r="E10" s="4">
        <f>B10+C10</f>
        <v>4585</v>
      </c>
      <c r="F10" s="18">
        <f>(C10/1.645)/B10</f>
        <v>0.53628201097019879</v>
      </c>
      <c r="G10" s="5" t="str">
        <f>IF(F10&lt;15%,"YES","NO")</f>
        <v>NO</v>
      </c>
      <c r="H10" s="58">
        <v>1274</v>
      </c>
      <c r="I10" s="17">
        <v>1956</v>
      </c>
      <c r="J10" s="4">
        <f>H10-I10</f>
        <v>-682</v>
      </c>
      <c r="K10" s="4">
        <f>H10+I10</f>
        <v>3230</v>
      </c>
      <c r="L10" s="18">
        <f>(I10/1.645)/H10</f>
        <v>0.93332633497635675</v>
      </c>
      <c r="M10" s="4" t="str">
        <f>IF(L10&lt;15%,"YES","NO")</f>
        <v>NO</v>
      </c>
      <c r="N10" s="18">
        <f>H10/B10</f>
        <v>0.52298850574712641</v>
      </c>
      <c r="O10" s="18">
        <f>(SQRT(I10^2-(N10^2*C10^2)))/B10</f>
        <v>0.65717093448866748</v>
      </c>
      <c r="P10" s="18">
        <f>N10-O10</f>
        <v>-0.13418242874154107</v>
      </c>
      <c r="Q10" s="18">
        <f>N10+O10</f>
        <v>1.1801594402357938</v>
      </c>
      <c r="R10" s="18">
        <f>(O10/1.645)/N10</f>
        <v>0.76387148936857041</v>
      </c>
      <c r="S10" s="4" t="str">
        <f>IF(R10&lt;15%,"YES","NO")</f>
        <v>NO</v>
      </c>
      <c r="T10" s="4"/>
      <c r="U10" s="22">
        <f>B10-T10</f>
        <v>2436</v>
      </c>
      <c r="V10" s="23" t="e">
        <f>U10/T10</f>
        <v>#DIV/0!</v>
      </c>
    </row>
    <row r="11" spans="1:26" ht="17.45" customHeight="1">
      <c r="A11" s="7" t="s">
        <v>101</v>
      </c>
      <c r="B11" s="58">
        <v>6455</v>
      </c>
      <c r="C11" s="17">
        <v>2361</v>
      </c>
      <c r="D11" s="4">
        <f>B11-C11</f>
        <v>4094</v>
      </c>
      <c r="E11" s="4">
        <f>B11+C11</f>
        <v>8816</v>
      </c>
      <c r="F11" s="18">
        <f>(C11/1.645)/B11</f>
        <v>0.22234831272852271</v>
      </c>
      <c r="G11" s="5" t="str">
        <f>IF(F11&lt;15%,"YES","NO")</f>
        <v>NO</v>
      </c>
      <c r="H11" s="58">
        <v>1099</v>
      </c>
      <c r="I11" s="17">
        <v>646</v>
      </c>
      <c r="J11" s="4">
        <f>H11-I11</f>
        <v>453</v>
      </c>
      <c r="K11" s="4">
        <f>H11+I11</f>
        <v>1745</v>
      </c>
      <c r="L11" s="18">
        <f>(I11/1.645)/H11</f>
        <v>0.35732954246883736</v>
      </c>
      <c r="M11" s="4" t="str">
        <f>IF(L11&lt;15%,"YES","NO")</f>
        <v>NO</v>
      </c>
      <c r="N11" s="18">
        <f>H11/B11</f>
        <v>0.17025561580170412</v>
      </c>
      <c r="O11" s="18">
        <f>(SQRT(I11^2-(N11^2*C11^2)))/B11</f>
        <v>7.8342494039781274E-2</v>
      </c>
      <c r="P11" s="18">
        <f>N11-O11</f>
        <v>9.1913121761922845E-2</v>
      </c>
      <c r="Q11" s="18">
        <f>N11+O11</f>
        <v>0.24859810984148539</v>
      </c>
      <c r="R11" s="18">
        <f>(O11/1.645)/N11</f>
        <v>0.2797242030067611</v>
      </c>
      <c r="S11" s="4" t="str">
        <f>IF(R11&lt;15%,"YES","NO")</f>
        <v>NO</v>
      </c>
      <c r="T11" s="4"/>
      <c r="U11" s="22">
        <f>B11-T11</f>
        <v>6455</v>
      </c>
      <c r="V11" s="23" t="e">
        <f>U11/T11</f>
        <v>#DIV/0!</v>
      </c>
    </row>
    <row r="12" spans="1:26" ht="12.75" customHeight="1">
      <c r="A12" s="7" t="s">
        <v>313</v>
      </c>
      <c r="B12" s="58">
        <v>5703</v>
      </c>
      <c r="C12" s="17">
        <v>2077</v>
      </c>
      <c r="D12" s="4">
        <f>B12-C12</f>
        <v>3626</v>
      </c>
      <c r="E12" s="4">
        <f>B12+C12</f>
        <v>7780</v>
      </c>
      <c r="F12" s="18">
        <f>(C12/1.645)/B12</f>
        <v>0.22139470134366437</v>
      </c>
      <c r="G12" s="5" t="str">
        <f>IF(F12&lt;15%,"YES","NO")</f>
        <v>NO</v>
      </c>
      <c r="H12" s="58">
        <v>1098</v>
      </c>
      <c r="I12" s="17">
        <v>1237</v>
      </c>
      <c r="J12" s="4">
        <f>H12-I12</f>
        <v>-139</v>
      </c>
      <c r="K12" s="4">
        <f>H12+I12</f>
        <v>2335</v>
      </c>
      <c r="L12" s="18">
        <f>(I12/1.645)/H12</f>
        <v>0.68485945709524354</v>
      </c>
      <c r="M12" s="4" t="str">
        <f>IF(L12&lt;15%,"YES","NO")</f>
        <v>NO</v>
      </c>
      <c r="N12" s="18">
        <f>H12/B12</f>
        <v>0.19253024723829562</v>
      </c>
      <c r="O12" s="18">
        <f>(SQRT(I12^2-(N12^2*C12^2)))/B12</f>
        <v>0.20525712138722149</v>
      </c>
      <c r="P12" s="18">
        <f>N12-O12</f>
        <v>-1.2726874148925871E-2</v>
      </c>
      <c r="Q12" s="18">
        <f>N12+O12</f>
        <v>0.39778736862551711</v>
      </c>
      <c r="R12" s="18">
        <f>(O12/1.645)/N12</f>
        <v>0.64808707917203656</v>
      </c>
      <c r="S12" s="4" t="str">
        <f>IF(R12&lt;15%,"YES","NO")</f>
        <v>NO</v>
      </c>
      <c r="T12" s="4"/>
      <c r="U12" s="22">
        <f>B12-T12</f>
        <v>5703</v>
      </c>
      <c r="V12" s="23" t="e">
        <f>U12/T12</f>
        <v>#DIV/0!</v>
      </c>
    </row>
    <row r="13" spans="1:26" ht="12" customHeight="1">
      <c r="A13" s="7" t="s">
        <v>307</v>
      </c>
      <c r="B13" s="58">
        <v>3120</v>
      </c>
      <c r="C13" s="21">
        <v>2519</v>
      </c>
      <c r="D13" s="4">
        <f>B13-C13</f>
        <v>601</v>
      </c>
      <c r="E13" s="4">
        <f>B13+C13</f>
        <v>5639</v>
      </c>
      <c r="F13" s="19">
        <f>(C13/1.645)/B13</f>
        <v>0.49080352271841632</v>
      </c>
      <c r="G13" s="5" t="str">
        <f>IF(F13&lt;15%,"YES","NO")</f>
        <v>NO</v>
      </c>
      <c r="H13" s="58">
        <v>804</v>
      </c>
      <c r="I13" s="17">
        <v>909</v>
      </c>
      <c r="J13" s="4">
        <f>H13-I13</f>
        <v>-105</v>
      </c>
      <c r="K13" s="4">
        <f>H13+I13</f>
        <v>1713</v>
      </c>
      <c r="L13" s="19">
        <f>(I13/1.645)/H13</f>
        <v>0.68729301819171618</v>
      </c>
      <c r="M13" s="4" t="str">
        <f>IF(L13&lt;15%,"YES","NO")</f>
        <v>NO</v>
      </c>
      <c r="N13" s="19">
        <f>H13/B13</f>
        <v>0.25769230769230766</v>
      </c>
      <c r="O13" s="19">
        <f>(SQRT(I13^2-(N13^2*C13^2)))/B13</f>
        <v>0.20395176412165406</v>
      </c>
      <c r="P13" s="19">
        <f>N13-O13</f>
        <v>5.3740543570653609E-2</v>
      </c>
      <c r="Q13" s="19">
        <f>N13+O13</f>
        <v>0.46164407181396172</v>
      </c>
      <c r="R13" s="19">
        <f>(O13/1.645)/N13</f>
        <v>0.48112742069255598</v>
      </c>
      <c r="S13" s="4" t="str">
        <f>IF(R13&lt;15%,"YES","NO")</f>
        <v>NO</v>
      </c>
      <c r="T13" s="4"/>
      <c r="U13" s="22">
        <f>B13-T13</f>
        <v>3120</v>
      </c>
      <c r="V13" s="24" t="e">
        <f>U13/T13</f>
        <v>#DIV/0!</v>
      </c>
    </row>
    <row r="14" spans="1:26" ht="13.15" customHeight="1">
      <c r="A14" s="7" t="s">
        <v>96</v>
      </c>
      <c r="B14" s="58">
        <v>2645</v>
      </c>
      <c r="C14" s="17">
        <v>1316</v>
      </c>
      <c r="D14" s="4">
        <f>B14-C14</f>
        <v>1329</v>
      </c>
      <c r="E14" s="4">
        <f>B14+C14</f>
        <v>3961</v>
      </c>
      <c r="F14" s="19">
        <f>(C14/1.645)/B14</f>
        <v>0.30245746691871456</v>
      </c>
      <c r="G14" s="5" t="str">
        <f>IF(F14&lt;15%,"YES","NO")</f>
        <v>NO</v>
      </c>
      <c r="H14" s="58">
        <v>781</v>
      </c>
      <c r="I14" s="17">
        <v>585</v>
      </c>
      <c r="J14" s="4">
        <f>H14-I14</f>
        <v>196</v>
      </c>
      <c r="K14" s="4">
        <f>H14+I14</f>
        <v>1366</v>
      </c>
      <c r="L14" s="19">
        <f>(I14/1.645)/H14</f>
        <v>0.45534327823809395</v>
      </c>
      <c r="M14" s="4" t="str">
        <f>IF(L14&lt;15%,"YES","NO")</f>
        <v>NO</v>
      </c>
      <c r="N14" s="19">
        <f>H14/B14</f>
        <v>0.29527410207939508</v>
      </c>
      <c r="O14" s="19">
        <f>(SQRT(I14^2-(N14^2*C14^2)))/B14</f>
        <v>0.16533026616542881</v>
      </c>
      <c r="P14" s="19">
        <f>N14-O14</f>
        <v>0.12994383591396627</v>
      </c>
      <c r="Q14" s="19">
        <f>N14+O14</f>
        <v>0.46060436824482387</v>
      </c>
      <c r="R14" s="19">
        <f>(O14/1.645)/N14</f>
        <v>0.34037770453090627</v>
      </c>
      <c r="S14" s="4" t="str">
        <f>IF(R14&lt;15%,"YES","NO")</f>
        <v>NO</v>
      </c>
      <c r="T14" s="4"/>
      <c r="U14" s="22">
        <f>B14-T14</f>
        <v>2645</v>
      </c>
      <c r="V14" s="24" t="e">
        <f>U14/T14</f>
        <v>#DIV/0!</v>
      </c>
    </row>
    <row r="15" spans="1:26">
      <c r="A15" s="7" t="s">
        <v>310</v>
      </c>
      <c r="B15" s="58">
        <v>5336</v>
      </c>
      <c r="C15" s="17">
        <v>2300</v>
      </c>
      <c r="D15" s="4">
        <f>B15-C15</f>
        <v>3036</v>
      </c>
      <c r="E15" s="4">
        <f>B15+C15</f>
        <v>7636</v>
      </c>
      <c r="F15" s="19">
        <f>(C15/1.645)/B15</f>
        <v>0.2620270411906509</v>
      </c>
      <c r="G15" s="5" t="str">
        <f>IF(F15&lt;15%,"YES","NO")</f>
        <v>NO</v>
      </c>
      <c r="H15" s="58">
        <v>773</v>
      </c>
      <c r="I15" s="17">
        <v>728</v>
      </c>
      <c r="J15" s="4">
        <f>H15-I15</f>
        <v>45</v>
      </c>
      <c r="K15" s="4">
        <f>H15+I15</f>
        <v>1501</v>
      </c>
      <c r="L15" s="19">
        <f>(I15/1.645)/H15</f>
        <v>0.57251383116346921</v>
      </c>
      <c r="M15" s="4" t="str">
        <f>IF(L15&lt;15%,"YES","NO")</f>
        <v>NO</v>
      </c>
      <c r="N15" s="19">
        <f>H15/B15</f>
        <v>0.14486506746626687</v>
      </c>
      <c r="O15" s="19">
        <f>(SQRT(I15^2-(N15^2*C15^2)))/B15</f>
        <v>0.12130395048837175</v>
      </c>
      <c r="P15" s="19">
        <f>N15-O15</f>
        <v>2.3561116977895119E-2</v>
      </c>
      <c r="Q15" s="19">
        <f>N15+O15</f>
        <v>0.26616901795463865</v>
      </c>
      <c r="R15" s="19">
        <f>(O15/1.645)/N15</f>
        <v>0.50903233350971555</v>
      </c>
      <c r="S15" s="4" t="str">
        <f>IF(R15&lt;15%,"YES","NO")</f>
        <v>NO</v>
      </c>
      <c r="T15" s="4"/>
      <c r="U15" s="22">
        <f>B15-T15</f>
        <v>5336</v>
      </c>
      <c r="V15" s="24" t="e">
        <f>U15/T15</f>
        <v>#DIV/0!</v>
      </c>
    </row>
    <row r="16" spans="1:26" ht="12.75" customHeight="1">
      <c r="A16" s="7" t="s">
        <v>88</v>
      </c>
      <c r="B16" s="58">
        <v>4346</v>
      </c>
      <c r="C16" s="17">
        <v>1533</v>
      </c>
      <c r="D16" s="4">
        <f>B16-C16</f>
        <v>2813</v>
      </c>
      <c r="E16" s="4">
        <f>B16+C16</f>
        <v>5879</v>
      </c>
      <c r="F16" s="19">
        <f>(C16/1.645)/B16</f>
        <v>0.21443048633617606</v>
      </c>
      <c r="G16" s="5" t="str">
        <f>IF(F16&lt;15%,"YES","NO")</f>
        <v>NO</v>
      </c>
      <c r="H16" s="58">
        <v>710</v>
      </c>
      <c r="I16" s="17">
        <v>438</v>
      </c>
      <c r="J16" s="4">
        <f>H16-I16</f>
        <v>272</v>
      </c>
      <c r="K16" s="4">
        <f>H16+I16</f>
        <v>1148</v>
      </c>
      <c r="L16" s="19">
        <f>(I16/1.645)/H16</f>
        <v>0.37501605376942504</v>
      </c>
      <c r="M16" s="4" t="str">
        <f>IF(L16&lt;15%,"YES","NO")</f>
        <v>NO</v>
      </c>
      <c r="N16" s="19">
        <f>H16/B16</f>
        <v>0.16336861481822365</v>
      </c>
      <c r="O16" s="19">
        <f>(SQRT(I16^2-(N16^2*C16^2)))/B16</f>
        <v>8.2681813903288603E-2</v>
      </c>
      <c r="P16" s="19">
        <f>N16-O16</f>
        <v>8.0686800914935047E-2</v>
      </c>
      <c r="Q16" s="19">
        <f>N16+O16</f>
        <v>0.24605042872151225</v>
      </c>
      <c r="R16" s="19">
        <f>(O16/1.645)/N16</f>
        <v>0.30766313902452358</v>
      </c>
      <c r="S16" s="4" t="str">
        <f>IF(R16&lt;15%,"YES","NO")</f>
        <v>NO</v>
      </c>
      <c r="T16" s="4"/>
      <c r="U16" s="22">
        <f>B16-T16</f>
        <v>4346</v>
      </c>
      <c r="V16" s="24" t="e">
        <f>U16/T16</f>
        <v>#DIV/0!</v>
      </c>
    </row>
    <row r="17" spans="1:22" ht="12.75" customHeight="1">
      <c r="A17" s="7" t="s">
        <v>314</v>
      </c>
      <c r="B17" s="58">
        <v>6702</v>
      </c>
      <c r="C17" s="17">
        <v>2528</v>
      </c>
      <c r="D17" s="4">
        <f>B17-C17</f>
        <v>4174</v>
      </c>
      <c r="E17" s="4">
        <f>B17+C17</f>
        <v>9230</v>
      </c>
      <c r="F17" s="18">
        <f>(C17/1.645)/B17</f>
        <v>0.22930141980028645</v>
      </c>
      <c r="G17" s="5" t="str">
        <f>IF(F17&lt;15%,"YES","NO")</f>
        <v>NO</v>
      </c>
      <c r="H17" s="58">
        <v>644</v>
      </c>
      <c r="I17" s="17">
        <v>625</v>
      </c>
      <c r="J17" s="4">
        <f>H17-I17</f>
        <v>19</v>
      </c>
      <c r="K17" s="4">
        <f>H17+I17</f>
        <v>1269</v>
      </c>
      <c r="L17" s="18">
        <f>(I17/1.645)/H17</f>
        <v>0.58996771696652761</v>
      </c>
      <c r="M17" s="4" t="str">
        <f>IF(L17&lt;15%,"YES","NO")</f>
        <v>NO</v>
      </c>
      <c r="N17" s="18">
        <f>H17/B17</f>
        <v>9.6090719188302004E-2</v>
      </c>
      <c r="O17" s="18">
        <f>(SQRT(I17^2-(N17^2*C17^2)))/B17</f>
        <v>8.5923789798437913E-2</v>
      </c>
      <c r="P17" s="18">
        <f>N17-O17</f>
        <v>1.0166929389864091E-2</v>
      </c>
      <c r="Q17" s="18">
        <f>N17+O17</f>
        <v>0.18201450898673993</v>
      </c>
      <c r="R17" s="18">
        <f>(O17/1.645)/N17</f>
        <v>0.54358326495604115</v>
      </c>
      <c r="S17" s="4" t="str">
        <f>IF(R17&lt;15%,"YES","NO")</f>
        <v>NO</v>
      </c>
      <c r="T17" s="4"/>
      <c r="U17" s="22">
        <f>B17-T17</f>
        <v>6702</v>
      </c>
      <c r="V17" s="23" t="e">
        <f>U17/T17</f>
        <v>#DIV/0!</v>
      </c>
    </row>
    <row r="18" spans="1:22" ht="12.75" customHeight="1">
      <c r="A18" s="7" t="s">
        <v>100</v>
      </c>
      <c r="B18" s="58">
        <v>1029</v>
      </c>
      <c r="C18" s="17">
        <v>793</v>
      </c>
      <c r="D18" s="4">
        <f>B18-C18</f>
        <v>236</v>
      </c>
      <c r="E18" s="4">
        <f>B18+C18</f>
        <v>1822</v>
      </c>
      <c r="F18" s="18">
        <f>(C18/1.645)/B18</f>
        <v>0.46848092254704743</v>
      </c>
      <c r="G18" s="5" t="str">
        <f>IF(F18&lt;15%,"YES","NO")</f>
        <v>NO</v>
      </c>
      <c r="H18" s="58">
        <v>633</v>
      </c>
      <c r="I18" s="17">
        <v>607</v>
      </c>
      <c r="J18" s="4">
        <f>H18-I18</f>
        <v>26</v>
      </c>
      <c r="K18" s="4">
        <f>H18+I18</f>
        <v>1240</v>
      </c>
      <c r="L18" s="18">
        <f>(I18/1.645)/H18</f>
        <v>0.58293358686622776</v>
      </c>
      <c r="M18" s="4" t="str">
        <f>IF(L18&lt;15%,"YES","NO")</f>
        <v>NO</v>
      </c>
      <c r="N18" s="18">
        <f>H18/B18</f>
        <v>0.61516034985422741</v>
      </c>
      <c r="O18" s="18">
        <f>(SQRT(I18^2-(N18^2*C18^2)))/B18</f>
        <v>0.35103803430725394</v>
      </c>
      <c r="P18" s="18">
        <f>N18-O18</f>
        <v>0.26412231554697346</v>
      </c>
      <c r="Q18" s="18">
        <f>N18+O18</f>
        <v>0.96619838416148141</v>
      </c>
      <c r="R18" s="18">
        <f>(O18/1.645)/N18</f>
        <v>0.34689651469306126</v>
      </c>
      <c r="S18" s="4" t="str">
        <f>IF(R18&lt;15%,"YES","NO")</f>
        <v>NO</v>
      </c>
      <c r="T18" s="4"/>
      <c r="U18" s="22">
        <f>B18-T18</f>
        <v>1029</v>
      </c>
      <c r="V18" s="23" t="e">
        <f>U18/T18</f>
        <v>#DIV/0!</v>
      </c>
    </row>
    <row r="19" spans="1:22" ht="13.15" customHeight="1">
      <c r="A19" s="7" t="s">
        <v>308</v>
      </c>
      <c r="B19" s="58">
        <v>7078</v>
      </c>
      <c r="C19" s="17">
        <v>2221</v>
      </c>
      <c r="D19" s="4">
        <f>B19-C19</f>
        <v>4857</v>
      </c>
      <c r="E19" s="4">
        <f>B19+C19</f>
        <v>9299</v>
      </c>
      <c r="F19" s="18">
        <f>(C19/1.645)/B19</f>
        <v>0.19075331671148499</v>
      </c>
      <c r="G19" s="5" t="str">
        <f>IF(F19&lt;15%,"YES","NO")</f>
        <v>NO</v>
      </c>
      <c r="H19" s="58">
        <v>582</v>
      </c>
      <c r="I19" s="17">
        <v>503</v>
      </c>
      <c r="J19" s="4">
        <f>H19-I19</f>
        <v>79</v>
      </c>
      <c r="K19" s="4">
        <f>H19+I19</f>
        <v>1085</v>
      </c>
      <c r="L19" s="18">
        <f>(I19/1.645)/H19</f>
        <v>0.52538672850144663</v>
      </c>
      <c r="M19" s="4" t="str">
        <f>IF(L19&lt;15%,"YES","NO")</f>
        <v>NO</v>
      </c>
      <c r="N19" s="18">
        <f>H19/B19</f>
        <v>8.2226617688612599E-2</v>
      </c>
      <c r="O19" s="18">
        <f>(SQRT(I19^2-(N19^2*C19^2)))/B19</f>
        <v>6.6215850090882239E-2</v>
      </c>
      <c r="P19" s="18">
        <f>N19-O19</f>
        <v>1.601076759773036E-2</v>
      </c>
      <c r="Q19" s="18">
        <f>N19+O19</f>
        <v>0.14844246777949482</v>
      </c>
      <c r="R19" s="18">
        <f>(O19/1.645)/N19</f>
        <v>0.48953486765400156</v>
      </c>
      <c r="S19" s="4" t="str">
        <f>IF(R19&lt;15%,"YES","NO")</f>
        <v>NO</v>
      </c>
      <c r="T19" s="4"/>
      <c r="U19" s="22">
        <f>B19-T19</f>
        <v>7078</v>
      </c>
      <c r="V19" s="23" t="e">
        <f>U19/T19</f>
        <v>#DIV/0!</v>
      </c>
    </row>
    <row r="20" spans="1:22" ht="12.75" customHeight="1">
      <c r="A20" s="7" t="s">
        <v>87</v>
      </c>
      <c r="B20" s="58">
        <v>3983</v>
      </c>
      <c r="C20" s="17">
        <v>2101</v>
      </c>
      <c r="D20" s="4">
        <f>B20-C20</f>
        <v>1882</v>
      </c>
      <c r="E20" s="4">
        <f>B20+C20</f>
        <v>6084</v>
      </c>
      <c r="F20" s="18">
        <f>(C20/1.645)/B20</f>
        <v>0.32066373271815551</v>
      </c>
      <c r="G20" s="5" t="str">
        <f>IF(F20&lt;15%,"YES","NO")</f>
        <v>NO</v>
      </c>
      <c r="H20" s="58">
        <v>529</v>
      </c>
      <c r="I20" s="17">
        <v>334</v>
      </c>
      <c r="J20" s="4">
        <f>H20-I20</f>
        <v>195</v>
      </c>
      <c r="K20" s="4">
        <f>H20+I20</f>
        <v>863</v>
      </c>
      <c r="L20" s="18">
        <f>(I20/1.645)/H20</f>
        <v>0.38381760619624111</v>
      </c>
      <c r="M20" s="4" t="str">
        <f>IF(L20&lt;15%,"YES","NO")</f>
        <v>NO</v>
      </c>
      <c r="N20" s="18">
        <f>H20/B20</f>
        <v>0.13281446146121015</v>
      </c>
      <c r="O20" s="18">
        <f>(SQRT(I20^2-(N20^2*C20^2)))/B20</f>
        <v>4.6083558901398043E-2</v>
      </c>
      <c r="P20" s="18">
        <f>N20-O20</f>
        <v>8.6730902559812112E-2</v>
      </c>
      <c r="Q20" s="18">
        <f>N20+O20</f>
        <v>0.17889802036260818</v>
      </c>
      <c r="R20" s="18">
        <f>(O20/1.645)/N20</f>
        <v>0.21092824691224296</v>
      </c>
      <c r="S20" s="4" t="str">
        <f>IF(R20&lt;15%,"YES","NO")</f>
        <v>NO</v>
      </c>
      <c r="T20" s="4"/>
      <c r="U20" s="22">
        <f>B20-T20</f>
        <v>3983</v>
      </c>
      <c r="V20" s="23" t="e">
        <f>U20/T20</f>
        <v>#DIV/0!</v>
      </c>
    </row>
    <row r="21" spans="1:22">
      <c r="A21" s="7" t="s">
        <v>93</v>
      </c>
      <c r="B21" s="58">
        <v>2298</v>
      </c>
      <c r="C21" s="21">
        <v>1116</v>
      </c>
      <c r="D21" s="4">
        <f>B21-C21</f>
        <v>1182</v>
      </c>
      <c r="E21" s="4">
        <f>B21+C21</f>
        <v>3414</v>
      </c>
      <c r="F21" s="19">
        <f>(C21/1.645)/B21</f>
        <v>0.29522169403287118</v>
      </c>
      <c r="G21" s="5" t="str">
        <f>IF(F21&lt;15%,"YES","NO")</f>
        <v>NO</v>
      </c>
      <c r="H21" s="58">
        <v>462</v>
      </c>
      <c r="I21" s="17">
        <v>361</v>
      </c>
      <c r="J21" s="4">
        <f>H21-I21</f>
        <v>101</v>
      </c>
      <c r="K21" s="4">
        <f>H21+I21</f>
        <v>823</v>
      </c>
      <c r="L21" s="19">
        <f>(I21/1.645)/H21</f>
        <v>0.4750062500822379</v>
      </c>
      <c r="M21" s="4" t="str">
        <f>IF(L21&lt;15%,"YES","NO")</f>
        <v>NO</v>
      </c>
      <c r="N21" s="19">
        <f>H21/B21</f>
        <v>0.20104438642297651</v>
      </c>
      <c r="O21" s="19">
        <f>(SQRT(I21^2-(N21^2*C21^2)))/B21</f>
        <v>0.12306758544894079</v>
      </c>
      <c r="P21" s="19">
        <f>N21-O21</f>
        <v>7.7976800974035712E-2</v>
      </c>
      <c r="Q21" s="19">
        <f>N21+O21</f>
        <v>0.32411197187191731</v>
      </c>
      <c r="R21" s="19">
        <f>(O21/1.645)/N21</f>
        <v>0.37212241129707752</v>
      </c>
      <c r="S21" s="4" t="str">
        <f>IF(R21&lt;15%,"YES","NO")</f>
        <v>NO</v>
      </c>
      <c r="T21" s="4"/>
      <c r="U21" s="22">
        <f>B21-T21</f>
        <v>2298</v>
      </c>
      <c r="V21" s="24" t="e">
        <f>U21/T21</f>
        <v>#DIV/0!</v>
      </c>
    </row>
    <row r="22" spans="1:22" ht="13.15" customHeight="1">
      <c r="A22" s="7" t="s">
        <v>84</v>
      </c>
      <c r="B22" s="58">
        <v>7912</v>
      </c>
      <c r="C22" s="17">
        <v>1957</v>
      </c>
      <c r="D22" s="4">
        <f>B22-C22</f>
        <v>5955</v>
      </c>
      <c r="E22" s="4">
        <f>B22+C22</f>
        <v>9869</v>
      </c>
      <c r="F22" s="18">
        <f>(C22/1.645)/B22</f>
        <v>0.15036219078557136</v>
      </c>
      <c r="G22" s="5" t="str">
        <f>IF(F22&lt;15%,"YES","NO")</f>
        <v>NO</v>
      </c>
      <c r="H22" s="58">
        <v>438</v>
      </c>
      <c r="I22" s="17">
        <v>364</v>
      </c>
      <c r="J22" s="4">
        <f>H22-I22</f>
        <v>74</v>
      </c>
      <c r="K22" s="4">
        <f>H22+I22</f>
        <v>802</v>
      </c>
      <c r="L22" s="18">
        <f>(I22/1.645)/H22</f>
        <v>0.50519770717963663</v>
      </c>
      <c r="M22" s="4" t="str">
        <f>IF(L22&lt;15%,"YES","NO")</f>
        <v>NO</v>
      </c>
      <c r="N22" s="18">
        <f>H22/B22</f>
        <v>5.5358948432760367E-2</v>
      </c>
      <c r="O22" s="18">
        <f>(SQRT(I22^2-(N22^2*C22^2)))/B22</f>
        <v>4.392112596362905E-2</v>
      </c>
      <c r="P22" s="18">
        <f>N22-O22</f>
        <v>1.1437822469131317E-2</v>
      </c>
      <c r="Q22" s="18">
        <f>N22+O22</f>
        <v>9.9280074396389417E-2</v>
      </c>
      <c r="R22" s="18">
        <f>(O22/1.645)/N22</f>
        <v>0.48230274198030976</v>
      </c>
      <c r="S22" s="4" t="str">
        <f>IF(R22&lt;15%,"YES","NO")</f>
        <v>NO</v>
      </c>
      <c r="T22" s="4"/>
      <c r="U22" s="22">
        <f>B22-T22</f>
        <v>7912</v>
      </c>
      <c r="V22" s="23" t="e">
        <f>U22/T22</f>
        <v>#DIV/0!</v>
      </c>
    </row>
    <row r="23" spans="1:22" ht="12.75" customHeight="1">
      <c r="A23" s="7" t="s">
        <v>99</v>
      </c>
      <c r="B23" s="58">
        <v>1898</v>
      </c>
      <c r="C23" s="17">
        <v>1043</v>
      </c>
      <c r="D23" s="4">
        <f>B23-C23</f>
        <v>855</v>
      </c>
      <c r="E23" s="4">
        <f>B23+C23</f>
        <v>2941</v>
      </c>
      <c r="F23" s="18">
        <f>(C23/1.645)/B23</f>
        <v>0.3340582472031029</v>
      </c>
      <c r="G23" s="5" t="str">
        <f>IF(F23&lt;15%,"YES","NO")</f>
        <v>NO</v>
      </c>
      <c r="H23" s="58">
        <v>397</v>
      </c>
      <c r="I23" s="17">
        <v>483</v>
      </c>
      <c r="J23" s="4">
        <f>H23-I23</f>
        <v>-86</v>
      </c>
      <c r="K23" s="4">
        <f>H23+I23</f>
        <v>880</v>
      </c>
      <c r="L23" s="18">
        <f>(I23/1.645)/H23</f>
        <v>0.73958947424835197</v>
      </c>
      <c r="M23" s="4" t="str">
        <f>IF(L23&lt;15%,"YES","NO")</f>
        <v>NO</v>
      </c>
      <c r="N23" s="18">
        <f>H23/B23</f>
        <v>0.20916754478398314</v>
      </c>
      <c r="O23" s="18">
        <f>(SQRT(I23^2-(N23^2*C23^2)))/B23</f>
        <v>0.22704045852419164</v>
      </c>
      <c r="P23" s="18">
        <f>N23-O23</f>
        <v>-1.7872913740208496E-2</v>
      </c>
      <c r="Q23" s="18">
        <f>N23+O23</f>
        <v>0.43620800330817477</v>
      </c>
      <c r="R23" s="18">
        <f>(O23/1.645)/N23</f>
        <v>0.65984670787580979</v>
      </c>
      <c r="S23" s="4" t="str">
        <f>IF(R23&lt;15%,"YES","NO")</f>
        <v>NO</v>
      </c>
      <c r="T23" s="4"/>
      <c r="U23" s="22">
        <f>B23-T23</f>
        <v>1898</v>
      </c>
      <c r="V23" s="23" t="e">
        <f>U23/T23</f>
        <v>#DIV/0!</v>
      </c>
    </row>
    <row r="24" spans="1:22" ht="12.75" customHeight="1">
      <c r="A24" s="7" t="s">
        <v>82</v>
      </c>
      <c r="B24" s="58">
        <v>2014</v>
      </c>
      <c r="C24" s="17">
        <v>1013</v>
      </c>
      <c r="D24" s="4">
        <f>B24-C24</f>
        <v>1001</v>
      </c>
      <c r="E24" s="4">
        <f>B24+C24</f>
        <v>3027</v>
      </c>
      <c r="F24" s="19">
        <f>(C24/1.645)/B24</f>
        <v>0.3057623987709136</v>
      </c>
      <c r="G24" s="5" t="str">
        <f>IF(F24&lt;15%,"YES","NO")</f>
        <v>NO</v>
      </c>
      <c r="H24" s="58">
        <v>383</v>
      </c>
      <c r="I24" s="17">
        <v>383</v>
      </c>
      <c r="J24" s="4">
        <f>H24-I24</f>
        <v>0</v>
      </c>
      <c r="K24" s="4">
        <f>H24+I24</f>
        <v>766</v>
      </c>
      <c r="L24" s="19">
        <f>(I24/1.645)/H24</f>
        <v>0.60790273556231</v>
      </c>
      <c r="M24" s="4" t="str">
        <f>IF(L24&lt;15%,"YES","NO")</f>
        <v>NO</v>
      </c>
      <c r="N24" s="19">
        <f>H24/B24</f>
        <v>0.19016881827209534</v>
      </c>
      <c r="O24" s="19">
        <f>(SQRT(I24^2-(N24^2*C24^2)))/B24</f>
        <v>0.16436263335740936</v>
      </c>
      <c r="P24" s="19">
        <f>N24-O24</f>
        <v>2.5806184914685976E-2</v>
      </c>
      <c r="Q24" s="19">
        <f>N24+O24</f>
        <v>0.35453145162950472</v>
      </c>
      <c r="R24" s="19">
        <f>(O24/1.645)/N24</f>
        <v>0.52540945119211224</v>
      </c>
      <c r="S24" s="4" t="str">
        <f>IF(R24&lt;15%,"YES","NO")</f>
        <v>NO</v>
      </c>
      <c r="T24" s="4"/>
      <c r="U24" s="22">
        <f>B24-T24</f>
        <v>2014</v>
      </c>
      <c r="V24" s="24" t="e">
        <f>U24/T24</f>
        <v>#DIV/0!</v>
      </c>
    </row>
    <row r="25" spans="1:22" ht="12.75" customHeight="1">
      <c r="A25" s="7" t="s">
        <v>72</v>
      </c>
      <c r="B25" s="58">
        <v>2840</v>
      </c>
      <c r="C25" s="54">
        <v>1646.05953719785</v>
      </c>
      <c r="D25" s="55">
        <f>B25-C25</f>
        <v>1193.94046280215</v>
      </c>
      <c r="E25" s="55">
        <f>B25+C25</f>
        <v>4486.0595371978497</v>
      </c>
      <c r="F25" s="18">
        <f>(C25/1.645)/B25</f>
        <v>0.35233947026795881</v>
      </c>
      <c r="G25" s="5" t="str">
        <f>IF(F25&lt;15%,"YES","NO")</f>
        <v>NO</v>
      </c>
      <c r="H25" s="58">
        <v>330</v>
      </c>
      <c r="I25" s="54">
        <v>440.54511687226767</v>
      </c>
      <c r="J25" s="4">
        <f>H25-I25</f>
        <v>-110.54511687226767</v>
      </c>
      <c r="K25" s="4">
        <f>H25+I25</f>
        <v>770.54511687226773</v>
      </c>
      <c r="L25" s="18">
        <f>(I25/1.645)/H25</f>
        <v>0.81154115662202753</v>
      </c>
      <c r="M25" s="4" t="str">
        <f>IF(L25&lt;15%,"YES","NO")</f>
        <v>NO</v>
      </c>
      <c r="N25" s="18">
        <f>H25/B25</f>
        <v>0.11619718309859155</v>
      </c>
      <c r="O25" s="18">
        <f>(SQRT(I25^2-(N25^2*C25^2)))/B25</f>
        <v>0.13973894461646028</v>
      </c>
      <c r="P25" s="18">
        <f>N25-O25</f>
        <v>-2.3541761517868728E-2</v>
      </c>
      <c r="Q25" s="18">
        <f>N25+O25</f>
        <v>0.25593612771505181</v>
      </c>
      <c r="R25" s="18">
        <f>(O25/1.645)/N25</f>
        <v>0.73106494005848244</v>
      </c>
      <c r="S25" s="4" t="str">
        <f>IF(R25&lt;15%,"YES","NO")</f>
        <v>NO</v>
      </c>
      <c r="T25" s="4"/>
      <c r="U25" s="22"/>
      <c r="V25" s="24"/>
    </row>
    <row r="26" spans="1:22" ht="12.75" customHeight="1">
      <c r="A26" s="7" t="s">
        <v>315</v>
      </c>
      <c r="B26" s="58">
        <v>2174</v>
      </c>
      <c r="C26" s="17">
        <v>1514</v>
      </c>
      <c r="D26" s="4">
        <f>B26-C26</f>
        <v>660</v>
      </c>
      <c r="E26" s="4">
        <f>B26+C26</f>
        <v>3688</v>
      </c>
      <c r="F26" s="19">
        <f>(C26/1.645)/B26</f>
        <v>0.4233508471211303</v>
      </c>
      <c r="G26" s="5" t="str">
        <f>IF(F26&lt;15%,"YES","NO")</f>
        <v>NO</v>
      </c>
      <c r="H26" s="58">
        <v>330</v>
      </c>
      <c r="I26" s="17">
        <v>372</v>
      </c>
      <c r="J26" s="4">
        <f>H26-I26</f>
        <v>-42</v>
      </c>
      <c r="K26" s="4">
        <f>H26+I26</f>
        <v>702</v>
      </c>
      <c r="L26" s="19">
        <f>(I26/1.645)/H26</f>
        <v>0.6852721746338768</v>
      </c>
      <c r="M26" s="4" t="str">
        <f>IF(L26&lt;15%,"YES","NO")</f>
        <v>NO</v>
      </c>
      <c r="N26" s="19">
        <f>H26/B26</f>
        <v>0.15179392824287027</v>
      </c>
      <c r="O26" s="19">
        <f>(SQRT(I26^2-(N26^2*C26^2)))/B26</f>
        <v>0.13455433075853529</v>
      </c>
      <c r="P26" s="19">
        <f>N26-O26</f>
        <v>1.7239597484334984E-2</v>
      </c>
      <c r="Q26" s="19">
        <f>N26+O26</f>
        <v>0.28634825900140559</v>
      </c>
      <c r="R26" s="19">
        <f>(O26/1.645)/N26</f>
        <v>0.53886177594004925</v>
      </c>
      <c r="S26" s="4" t="str">
        <f>IF(R26&lt;15%,"YES","NO")</f>
        <v>NO</v>
      </c>
      <c r="T26" s="4"/>
      <c r="U26" s="22">
        <f>B26-T26</f>
        <v>2174</v>
      </c>
      <c r="V26" s="24" t="e">
        <f>U26/T26</f>
        <v>#DIV/0!</v>
      </c>
    </row>
    <row r="27" spans="1:22">
      <c r="A27" s="7" t="s">
        <v>80</v>
      </c>
      <c r="B27" s="58">
        <v>3281</v>
      </c>
      <c r="C27" s="17">
        <v>1147</v>
      </c>
      <c r="D27" s="4">
        <f>B27-C27</f>
        <v>2134</v>
      </c>
      <c r="E27" s="4">
        <f>B27+C27</f>
        <v>4428</v>
      </c>
      <c r="F27" s="18">
        <f>(C27/1.645)/B27</f>
        <v>0.21251582983540676</v>
      </c>
      <c r="G27" s="5" t="str">
        <f>IF(F27&lt;15%,"YES","NO")</f>
        <v>NO</v>
      </c>
      <c r="H27" s="58">
        <v>286</v>
      </c>
      <c r="I27" s="17">
        <v>444</v>
      </c>
      <c r="J27" s="4">
        <f>H27-I27</f>
        <v>-158</v>
      </c>
      <c r="K27" s="4">
        <f>H27+I27</f>
        <v>730</v>
      </c>
      <c r="L27" s="18">
        <f>(I27/1.645)/H27</f>
        <v>0.94373711394987991</v>
      </c>
      <c r="M27" s="4" t="str">
        <f>IF(L27&lt;15%,"YES","NO")</f>
        <v>NO</v>
      </c>
      <c r="N27" s="18">
        <f>H27/B27</f>
        <v>8.7168546174946668E-2</v>
      </c>
      <c r="O27" s="18">
        <f>(SQRT(I27^2-(N27^2*C27^2)))/B27</f>
        <v>0.13184890970662405</v>
      </c>
      <c r="P27" s="18">
        <f>N27-O27</f>
        <v>-4.4680363531677383E-2</v>
      </c>
      <c r="Q27" s="18">
        <f>N27+O27</f>
        <v>0.21901745588157073</v>
      </c>
      <c r="R27" s="18">
        <f>(O27/1.645)/N27</f>
        <v>0.91949810348679717</v>
      </c>
      <c r="S27" s="4" t="str">
        <f>IF(R27&lt;15%,"YES","NO")</f>
        <v>NO</v>
      </c>
      <c r="T27" s="4"/>
      <c r="U27" s="22">
        <f>B27-T27</f>
        <v>3281</v>
      </c>
      <c r="V27" s="23" t="e">
        <f>U27/T27</f>
        <v>#DIV/0!</v>
      </c>
    </row>
    <row r="28" spans="1:22" ht="13.9" customHeight="1">
      <c r="A28" s="7" t="s">
        <v>103</v>
      </c>
      <c r="B28" s="58">
        <v>722</v>
      </c>
      <c r="C28" s="21">
        <v>523</v>
      </c>
      <c r="D28" s="4">
        <f>B28-C28</f>
        <v>199</v>
      </c>
      <c r="E28" s="4">
        <f>B28+C28</f>
        <v>1245</v>
      </c>
      <c r="F28" s="19">
        <f>(C28/1.645)/B28</f>
        <v>0.44035059653613318</v>
      </c>
      <c r="G28" s="5" t="str">
        <f>IF(F28&lt;15%,"YES","NO")</f>
        <v>NO</v>
      </c>
      <c r="H28" s="58">
        <v>0</v>
      </c>
      <c r="I28" s="21">
        <v>236</v>
      </c>
      <c r="J28" s="4">
        <f>H28-I28</f>
        <v>-236</v>
      </c>
      <c r="K28" s="4">
        <f>H28+I28</f>
        <v>236</v>
      </c>
      <c r="L28" s="19" t="e">
        <f>(I28/1.645)/H28</f>
        <v>#DIV/0!</v>
      </c>
      <c r="M28" s="4" t="e">
        <f>IF(L28&lt;15%,"YES","NO")</f>
        <v>#DIV/0!</v>
      </c>
      <c r="N28" s="19">
        <f>H28/B28</f>
        <v>0</v>
      </c>
      <c r="O28" s="19">
        <f>(SQRT(I28^2-(N28^2*C28^2)))/B28</f>
        <v>0.32686980609418281</v>
      </c>
      <c r="P28" s="19">
        <f>N28-O28</f>
        <v>-0.32686980609418281</v>
      </c>
      <c r="Q28" s="19">
        <f>N28+O28</f>
        <v>0.32686980609418281</v>
      </c>
      <c r="R28" s="19" t="e">
        <f>(O28/1.645)/N28</f>
        <v>#DIV/0!</v>
      </c>
      <c r="S28" s="4" t="e">
        <f>IF(R28&lt;15%,"YES","NO")</f>
        <v>#DIV/0!</v>
      </c>
      <c r="T28" s="4"/>
      <c r="U28" s="22">
        <f>B28-T28</f>
        <v>722</v>
      </c>
      <c r="V28" s="24" t="e">
        <f>U28/T28</f>
        <v>#DIV/0!</v>
      </c>
    </row>
    <row r="29" spans="1:22" ht="12.75" customHeight="1">
      <c r="A29" s="7" t="s">
        <v>312</v>
      </c>
      <c r="B29" s="58">
        <v>666</v>
      </c>
      <c r="C29" s="17">
        <v>646</v>
      </c>
      <c r="D29" s="4">
        <f>B29-C29</f>
        <v>20</v>
      </c>
      <c r="E29" s="4">
        <f>B29+C29</f>
        <v>1312</v>
      </c>
      <c r="F29" s="18">
        <f>(C29/1.645)/B29</f>
        <v>0.58964739815803646</v>
      </c>
      <c r="G29" s="5" t="str">
        <f>IF(F29&lt;15%,"YES","NO")</f>
        <v>NO</v>
      </c>
      <c r="H29" s="58">
        <v>0</v>
      </c>
      <c r="I29" s="17">
        <v>236</v>
      </c>
      <c r="J29" s="4">
        <f>H29-I29</f>
        <v>-236</v>
      </c>
      <c r="K29" s="4">
        <f>H29+I29</f>
        <v>236</v>
      </c>
      <c r="L29" s="18" t="e">
        <f>(I29/1.645)/H29</f>
        <v>#DIV/0!</v>
      </c>
      <c r="M29" s="4" t="e">
        <f>IF(L29&lt;15%,"YES","NO")</f>
        <v>#DIV/0!</v>
      </c>
      <c r="N29" s="18">
        <f>H29/B29</f>
        <v>0</v>
      </c>
      <c r="O29" s="18">
        <f>(SQRT(I29^2-(N29^2*C29^2)))/B29</f>
        <v>0.35435435435435436</v>
      </c>
      <c r="P29" s="18">
        <f>N29-O29</f>
        <v>-0.35435435435435436</v>
      </c>
      <c r="Q29" s="18">
        <f>N29+O29</f>
        <v>0.35435435435435436</v>
      </c>
      <c r="R29" s="18" t="e">
        <f>(O29/1.645)/N29</f>
        <v>#DIV/0!</v>
      </c>
      <c r="S29" s="4" t="e">
        <f>IF(R29&lt;15%,"YES","NO")</f>
        <v>#DIV/0!</v>
      </c>
      <c r="T29" s="4"/>
      <c r="U29" s="22">
        <f>B29-T29</f>
        <v>666</v>
      </c>
      <c r="V29" s="23" t="e">
        <f>U29/T29</f>
        <v>#DIV/0!</v>
      </c>
    </row>
    <row r="30" spans="1:22">
      <c r="A30" s="7" t="s">
        <v>90</v>
      </c>
      <c r="B30" s="58">
        <v>427</v>
      </c>
      <c r="C30" s="17">
        <v>367</v>
      </c>
      <c r="D30" s="4">
        <f>B30-C30</f>
        <v>60</v>
      </c>
      <c r="E30" s="4">
        <f>B30+C30</f>
        <v>794</v>
      </c>
      <c r="F30" s="18">
        <f>(C30/1.645)/B30</f>
        <v>0.52248314742709079</v>
      </c>
      <c r="G30" s="5" t="str">
        <f>IF(F30&lt;15%,"YES","NO")</f>
        <v>NO</v>
      </c>
      <c r="H30" s="58">
        <v>0</v>
      </c>
      <c r="I30" s="17">
        <v>236</v>
      </c>
      <c r="J30" s="4">
        <f>H30-I30</f>
        <v>-236</v>
      </c>
      <c r="K30" s="4">
        <f>H30+I30</f>
        <v>236</v>
      </c>
      <c r="L30" s="18" t="e">
        <f>(I30/1.645)/H30</f>
        <v>#DIV/0!</v>
      </c>
      <c r="M30" s="4" t="e">
        <f>IF(L30&lt;15%,"YES","NO")</f>
        <v>#DIV/0!</v>
      </c>
      <c r="N30" s="18">
        <f>H30/B30</f>
        <v>0</v>
      </c>
      <c r="O30" s="18">
        <f>(SQRT(I30^2-(N30^2*C30^2)))/B30</f>
        <v>0.5526932084309133</v>
      </c>
      <c r="P30" s="18">
        <f>N30-O30</f>
        <v>-0.5526932084309133</v>
      </c>
      <c r="Q30" s="18">
        <f>N30+O30</f>
        <v>0.5526932084309133</v>
      </c>
      <c r="R30" s="18" t="e">
        <f>(O30/1.645)/N30</f>
        <v>#DIV/0!</v>
      </c>
      <c r="S30" s="4" t="e">
        <f>IF(R30&lt;15%,"YES","NO")</f>
        <v>#DIV/0!</v>
      </c>
      <c r="T30" s="4"/>
      <c r="U30" s="22">
        <f>B30-T30</f>
        <v>427</v>
      </c>
      <c r="V30" s="23" t="e">
        <f>U30/T30</f>
        <v>#DIV/0!</v>
      </c>
    </row>
    <row r="31" spans="1:22" ht="14.45" customHeight="1">
      <c r="A31" s="7" t="s">
        <v>311</v>
      </c>
      <c r="B31" s="58">
        <v>56</v>
      </c>
      <c r="C31" s="17">
        <v>87</v>
      </c>
      <c r="D31" s="4">
        <f>B31-C31</f>
        <v>-31</v>
      </c>
      <c r="E31" s="4">
        <f>B31+C31</f>
        <v>143</v>
      </c>
      <c r="F31" s="18">
        <f>(C31/1.645)/B31</f>
        <v>0.94442032132001741</v>
      </c>
      <c r="G31" s="5" t="str">
        <f>IF(F31&lt;15%,"YES","NO")</f>
        <v>NO</v>
      </c>
      <c r="H31" s="58">
        <v>0</v>
      </c>
      <c r="I31" s="17">
        <v>236</v>
      </c>
      <c r="J31" s="4">
        <f>H31-I31</f>
        <v>-236</v>
      </c>
      <c r="K31" s="4">
        <f>H31+I31</f>
        <v>236</v>
      </c>
      <c r="L31" s="18" t="e">
        <f>(I31/1.645)/H31</f>
        <v>#DIV/0!</v>
      </c>
      <c r="M31" s="4" t="e">
        <f>IF(L31&lt;15%,"YES","NO")</f>
        <v>#DIV/0!</v>
      </c>
      <c r="N31" s="18">
        <f>H31/B31</f>
        <v>0</v>
      </c>
      <c r="O31" s="18">
        <f>(SQRT(I31^2-(N31^2*C31^2)))/B31</f>
        <v>4.2142857142857144</v>
      </c>
      <c r="P31" s="18">
        <f>N31-O31</f>
        <v>-4.2142857142857144</v>
      </c>
      <c r="Q31" s="18">
        <f>N31+O31</f>
        <v>4.2142857142857144</v>
      </c>
      <c r="R31" s="18" t="e">
        <f>(O31/1.645)/N31</f>
        <v>#DIV/0!</v>
      </c>
      <c r="S31" s="4" t="e">
        <f>IF(R31&lt;15%,"YES","NO")</f>
        <v>#DIV/0!</v>
      </c>
      <c r="T31" s="4"/>
      <c r="U31" s="22">
        <f>B31-T31</f>
        <v>56</v>
      </c>
      <c r="V31" s="23" t="e">
        <f>U31/T31</f>
        <v>#DIV/0!</v>
      </c>
    </row>
    <row r="32" spans="1:22" ht="14.45" customHeight="1">
      <c r="A32" s="7"/>
      <c r="B32" s="17"/>
      <c r="C32" s="17"/>
      <c r="D32" s="4">
        <f>B32-C32</f>
        <v>0</v>
      </c>
      <c r="E32" s="4">
        <f>B32+C32</f>
        <v>0</v>
      </c>
      <c r="F32" s="18" t="e">
        <f>(C32/1.645)/B32</f>
        <v>#DIV/0!</v>
      </c>
      <c r="G32" s="5" t="e">
        <f>IF(F32&lt;15%,"YES","NO")</f>
        <v>#DIV/0!</v>
      </c>
      <c r="H32" s="17"/>
      <c r="I32" s="17"/>
      <c r="J32" s="4">
        <f>H32-I32</f>
        <v>0</v>
      </c>
      <c r="K32" s="4">
        <f>H32+I32</f>
        <v>0</v>
      </c>
      <c r="L32" s="18" t="e">
        <f>(I32/1.645)/H32</f>
        <v>#DIV/0!</v>
      </c>
      <c r="M32" s="4" t="e">
        <f>IF(L32&lt;15%,"YES","NO")</f>
        <v>#DIV/0!</v>
      </c>
      <c r="N32" s="18" t="e">
        <f>H32/B32</f>
        <v>#DIV/0!</v>
      </c>
      <c r="O32" s="18" t="e">
        <f>(SQRT(I32^2-(N32^2*C32^2)))/B32</f>
        <v>#DIV/0!</v>
      </c>
      <c r="P32" s="18" t="e">
        <f>N32-O32</f>
        <v>#DIV/0!</v>
      </c>
      <c r="Q32" s="18" t="e">
        <f>N32+O32</f>
        <v>#DIV/0!</v>
      </c>
      <c r="R32" s="18" t="e">
        <f>(O32/1.645)/N32</f>
        <v>#DIV/0!</v>
      </c>
      <c r="S32" s="4" t="e">
        <f>IF(R32&lt;15%,"YES","NO")</f>
        <v>#DIV/0!</v>
      </c>
      <c r="T32" s="4"/>
      <c r="U32" s="22">
        <f>B32-T32</f>
        <v>0</v>
      </c>
      <c r="V32" s="23" t="e">
        <f>U32/T32</f>
        <v>#DIV/0!</v>
      </c>
    </row>
    <row r="33" spans="1:25" ht="12.75" customHeight="1">
      <c r="A33" s="7"/>
      <c r="B33" s="21"/>
      <c r="C33" s="21"/>
      <c r="D33" s="4">
        <f>B33-C33</f>
        <v>0</v>
      </c>
      <c r="E33" s="4">
        <f>B33+C33</f>
        <v>0</v>
      </c>
      <c r="F33" s="19" t="e">
        <f>(C33/1.645)/B33</f>
        <v>#DIV/0!</v>
      </c>
      <c r="G33" s="5" t="e">
        <f>IF(F33&lt;15%,"YES","NO")</f>
        <v>#DIV/0!</v>
      </c>
      <c r="H33" s="21"/>
      <c r="I33" s="17"/>
      <c r="J33" s="4">
        <f>H33-I33</f>
        <v>0</v>
      </c>
      <c r="K33" s="4">
        <f>H33+I33</f>
        <v>0</v>
      </c>
      <c r="L33" s="19" t="e">
        <f>(I33/1.645)/H33</f>
        <v>#DIV/0!</v>
      </c>
      <c r="M33" s="4" t="e">
        <f>IF(L33&lt;15%,"YES","NO")</f>
        <v>#DIV/0!</v>
      </c>
      <c r="N33" s="19" t="e">
        <f>H33/B33</f>
        <v>#DIV/0!</v>
      </c>
      <c r="O33" s="19" t="e">
        <f>(SQRT(I33^2-(N33^2*C33^2)))/B33</f>
        <v>#DIV/0!</v>
      </c>
      <c r="P33" s="19" t="e">
        <f>N33-O33</f>
        <v>#DIV/0!</v>
      </c>
      <c r="Q33" s="19" t="e">
        <f>N33+O33</f>
        <v>#DIV/0!</v>
      </c>
      <c r="R33" s="19" t="e">
        <f>(O33/1.645)/N33</f>
        <v>#DIV/0!</v>
      </c>
      <c r="S33" s="4" t="e">
        <f>IF(R33&lt;15%,"YES","NO")</f>
        <v>#DIV/0!</v>
      </c>
      <c r="T33" s="4"/>
      <c r="U33" s="22">
        <f>B33-T33</f>
        <v>0</v>
      </c>
      <c r="V33" s="24" t="e">
        <f>U33/T33</f>
        <v>#DIV/0!</v>
      </c>
    </row>
    <row r="34" spans="1:25" ht="12.75" customHeight="1">
      <c r="A34" s="7"/>
      <c r="B34" s="17"/>
      <c r="C34" s="17"/>
      <c r="D34" s="4">
        <f>B34-C34</f>
        <v>0</v>
      </c>
      <c r="E34" s="4">
        <f>B34+C34</f>
        <v>0</v>
      </c>
      <c r="F34" s="18" t="e">
        <f>(C34/1.645)/B34</f>
        <v>#DIV/0!</v>
      </c>
      <c r="G34" s="5" t="e">
        <f>IF(F34&lt;15%,"YES","NO")</f>
        <v>#DIV/0!</v>
      </c>
      <c r="H34" s="17"/>
      <c r="I34" s="17"/>
      <c r="J34" s="4">
        <f>H34-I34</f>
        <v>0</v>
      </c>
      <c r="K34" s="4">
        <f>H34+I34</f>
        <v>0</v>
      </c>
      <c r="L34" s="18" t="e">
        <f>(I34/1.645)/H34</f>
        <v>#DIV/0!</v>
      </c>
      <c r="M34" s="4" t="e">
        <f>IF(L34&lt;15%,"YES","NO")</f>
        <v>#DIV/0!</v>
      </c>
      <c r="N34" s="18" t="e">
        <f>H34/B34</f>
        <v>#DIV/0!</v>
      </c>
      <c r="O34" s="18" t="e">
        <f>(SQRT(I34^2-(N34^2*C34^2)))/B34</f>
        <v>#DIV/0!</v>
      </c>
      <c r="P34" s="18" t="e">
        <f>N34-O34</f>
        <v>#DIV/0!</v>
      </c>
      <c r="Q34" s="18" t="e">
        <f>N34+O34</f>
        <v>#DIV/0!</v>
      </c>
      <c r="R34" s="18" t="e">
        <f>(O34/1.645)/N34</f>
        <v>#DIV/0!</v>
      </c>
      <c r="S34" s="4" t="e">
        <f>IF(R34&lt;15%,"YES","NO")</f>
        <v>#DIV/0!</v>
      </c>
      <c r="T34" s="4"/>
      <c r="U34" s="22">
        <f>B34-T34</f>
        <v>0</v>
      </c>
      <c r="V34" s="23" t="e">
        <f>U34/T34</f>
        <v>#DIV/0!</v>
      </c>
    </row>
    <row r="35" spans="1:25" ht="13.15" customHeight="1">
      <c r="A35" s="7"/>
      <c r="B35" s="21"/>
      <c r="C35" s="17"/>
      <c r="D35" s="4">
        <f>B35-C35</f>
        <v>0</v>
      </c>
      <c r="E35" s="4">
        <f>B35+C35</f>
        <v>0</v>
      </c>
      <c r="F35" s="18" t="e">
        <f>(C35/1.645)/B35</f>
        <v>#DIV/0!</v>
      </c>
      <c r="G35" s="5" t="e">
        <f>IF(F35&lt;15%,"YES","NO")</f>
        <v>#DIV/0!</v>
      </c>
      <c r="H35" s="17"/>
      <c r="I35" s="17"/>
      <c r="J35" s="4">
        <f>H35-I35</f>
        <v>0</v>
      </c>
      <c r="K35" s="4">
        <f>H35+I35</f>
        <v>0</v>
      </c>
      <c r="L35" s="18" t="e">
        <f>(I35/1.645)/H35</f>
        <v>#DIV/0!</v>
      </c>
      <c r="M35" s="4" t="e">
        <f>IF(L35&lt;15%,"YES","NO")</f>
        <v>#DIV/0!</v>
      </c>
      <c r="N35" s="18" t="e">
        <f>H35/B35</f>
        <v>#DIV/0!</v>
      </c>
      <c r="O35" s="18" t="e">
        <f>(SQRT(I35^2-(N35^2*C35^2)))/B35</f>
        <v>#DIV/0!</v>
      </c>
      <c r="P35" s="18" t="e">
        <f>N35-O35</f>
        <v>#DIV/0!</v>
      </c>
      <c r="Q35" s="18" t="e">
        <f>N35+O35</f>
        <v>#DIV/0!</v>
      </c>
      <c r="R35" s="18" t="e">
        <f>(O35/1.645)/N35</f>
        <v>#DIV/0!</v>
      </c>
      <c r="S35" s="4" t="e">
        <f>IF(R35&lt;15%,"YES","NO")</f>
        <v>#DIV/0!</v>
      </c>
      <c r="T35" s="4"/>
      <c r="U35" s="22">
        <f>B35-T35</f>
        <v>0</v>
      </c>
      <c r="V35" s="23" t="e">
        <f>U35/T35</f>
        <v>#DIV/0!</v>
      </c>
    </row>
    <row r="36" spans="1:25" ht="14.45" customHeight="1">
      <c r="A36" s="7"/>
      <c r="B36" s="17"/>
      <c r="C36" s="17"/>
      <c r="D36" s="4">
        <f>B36-C36</f>
        <v>0</v>
      </c>
      <c r="E36" s="4">
        <f>B36+C36</f>
        <v>0</v>
      </c>
      <c r="F36" s="18" t="e">
        <f>(C36/1.645)/B36</f>
        <v>#DIV/0!</v>
      </c>
      <c r="G36" s="5" t="e">
        <f>IF(F36&lt;15%,"YES","NO")</f>
        <v>#DIV/0!</v>
      </c>
      <c r="H36" s="17"/>
      <c r="I36" s="17"/>
      <c r="J36" s="4">
        <f>H36-I36</f>
        <v>0</v>
      </c>
      <c r="K36" s="4">
        <f>H36+I36</f>
        <v>0</v>
      </c>
      <c r="L36" s="18" t="e">
        <f>(I36/1.645)/H36</f>
        <v>#DIV/0!</v>
      </c>
      <c r="M36" s="4" t="e">
        <f>IF(L36&lt;15%,"YES","NO")</f>
        <v>#DIV/0!</v>
      </c>
      <c r="N36" s="18" t="e">
        <f>H36/B36</f>
        <v>#DIV/0!</v>
      </c>
      <c r="O36" s="18" t="e">
        <f>(SQRT(I36^2-(N36^2*C36^2)))/B36</f>
        <v>#DIV/0!</v>
      </c>
      <c r="P36" s="18" t="e">
        <f>N36-O36</f>
        <v>#DIV/0!</v>
      </c>
      <c r="Q36" s="18" t="e">
        <f>N36+O36</f>
        <v>#DIV/0!</v>
      </c>
      <c r="R36" s="18" t="e">
        <f>(O36/1.645)/N36</f>
        <v>#DIV/0!</v>
      </c>
      <c r="S36" s="4" t="e">
        <f>IF(R36&lt;15%,"YES","NO")</f>
        <v>#DIV/0!</v>
      </c>
      <c r="T36" s="4"/>
      <c r="U36" s="22">
        <f>B36-T36</f>
        <v>0</v>
      </c>
      <c r="V36" s="23" t="e">
        <f>U36/T36</f>
        <v>#DIV/0!</v>
      </c>
    </row>
    <row r="37" spans="1:25" ht="12.75" customHeight="1">
      <c r="A37" s="7"/>
      <c r="B37" s="17"/>
      <c r="C37" s="17"/>
      <c r="D37" s="4">
        <f>B37-C37</f>
        <v>0</v>
      </c>
      <c r="E37" s="4">
        <f>B37+C37</f>
        <v>0</v>
      </c>
      <c r="F37" s="18" t="e">
        <f>(C37/1.645)/B37</f>
        <v>#DIV/0!</v>
      </c>
      <c r="G37" s="5" t="e">
        <f>IF(F37&lt;15%,"YES","NO")</f>
        <v>#DIV/0!</v>
      </c>
      <c r="H37" s="17"/>
      <c r="I37" s="17"/>
      <c r="J37" s="4">
        <f>H37-I37</f>
        <v>0</v>
      </c>
      <c r="K37" s="4">
        <f>H37+I37</f>
        <v>0</v>
      </c>
      <c r="L37" s="18" t="e">
        <f>(I37/1.645)/H37</f>
        <v>#DIV/0!</v>
      </c>
      <c r="M37" s="4" t="e">
        <f>IF(L37&lt;15%,"YES","NO")</f>
        <v>#DIV/0!</v>
      </c>
      <c r="N37" s="18" t="e">
        <f>H37/B37</f>
        <v>#DIV/0!</v>
      </c>
      <c r="O37" s="18" t="e">
        <f>(SQRT(I37^2-(N37^2*C37^2)))/B37</f>
        <v>#DIV/0!</v>
      </c>
      <c r="P37" s="18" t="e">
        <f>N37-O37</f>
        <v>#DIV/0!</v>
      </c>
      <c r="Q37" s="18" t="e">
        <f>N37+O37</f>
        <v>#DIV/0!</v>
      </c>
      <c r="R37" s="18" t="e">
        <f>(O37/1.645)/N37</f>
        <v>#DIV/0!</v>
      </c>
      <c r="S37" s="4" t="e">
        <f>IF(R37&lt;15%,"YES","NO")</f>
        <v>#DIV/0!</v>
      </c>
      <c r="T37" s="4"/>
      <c r="U37" s="22">
        <f>B37-T37</f>
        <v>0</v>
      </c>
      <c r="V37" s="23" t="e">
        <f>U37/T37</f>
        <v>#DIV/0!</v>
      </c>
    </row>
    <row r="38" spans="1:25" ht="13.15" customHeight="1">
      <c r="A38" s="7"/>
      <c r="B38" s="17"/>
      <c r="C38" s="17"/>
      <c r="D38" s="4">
        <f>B38-C38</f>
        <v>0</v>
      </c>
      <c r="E38" s="4">
        <f>B38+C38</f>
        <v>0</v>
      </c>
      <c r="F38" s="18" t="e">
        <f>(C38/1.645)/B38</f>
        <v>#DIV/0!</v>
      </c>
      <c r="G38" s="5" t="e">
        <f>IF(F38&lt;15%,"YES","NO")</f>
        <v>#DIV/0!</v>
      </c>
      <c r="H38" s="17"/>
      <c r="I38" s="17"/>
      <c r="J38" s="4">
        <f>H38-I38</f>
        <v>0</v>
      </c>
      <c r="K38" s="4">
        <f>H38+I38</f>
        <v>0</v>
      </c>
      <c r="L38" s="18" t="e">
        <f>(I38/1.645)/H38</f>
        <v>#DIV/0!</v>
      </c>
      <c r="M38" s="4" t="e">
        <f>IF(L38&lt;15%,"YES","NO")</f>
        <v>#DIV/0!</v>
      </c>
      <c r="N38" s="18" t="e">
        <f>H38/B38</f>
        <v>#DIV/0!</v>
      </c>
      <c r="O38" s="18" t="e">
        <f>(SQRT(I38^2-(N38^2*C38^2)))/B38</f>
        <v>#DIV/0!</v>
      </c>
      <c r="P38" s="18" t="e">
        <f>N38-O38</f>
        <v>#DIV/0!</v>
      </c>
      <c r="Q38" s="18" t="e">
        <f>N38+O38</f>
        <v>#DIV/0!</v>
      </c>
      <c r="R38" s="18" t="e">
        <f>(O38/1.645)/N38</f>
        <v>#DIV/0!</v>
      </c>
      <c r="S38" s="4" t="e">
        <f>IF(R38&lt;15%,"YES","NO")</f>
        <v>#DIV/0!</v>
      </c>
      <c r="T38" s="4"/>
      <c r="U38" s="22">
        <f>B38-T38</f>
        <v>0</v>
      </c>
      <c r="V38" s="23" t="e">
        <f>U38/T38</f>
        <v>#DIV/0!</v>
      </c>
    </row>
    <row r="39" spans="1:25">
      <c r="A39" s="7"/>
      <c r="B39" s="17"/>
      <c r="C39" s="17"/>
      <c r="D39" s="4">
        <f>B39-C39</f>
        <v>0</v>
      </c>
      <c r="E39" s="4">
        <f>B39+C39</f>
        <v>0</v>
      </c>
      <c r="F39" s="18" t="e">
        <f>(C39/1.645)/B39</f>
        <v>#DIV/0!</v>
      </c>
      <c r="G39" s="5" t="e">
        <f>IF(F39&lt;15%,"YES","NO")</f>
        <v>#DIV/0!</v>
      </c>
      <c r="H39" s="17"/>
      <c r="I39" s="17"/>
      <c r="J39" s="4">
        <f>H39-I39</f>
        <v>0</v>
      </c>
      <c r="K39" s="4">
        <f>H39+I39</f>
        <v>0</v>
      </c>
      <c r="L39" s="18" t="e">
        <f>(I39/1.645)/H39</f>
        <v>#DIV/0!</v>
      </c>
      <c r="M39" s="4" t="e">
        <f>IF(L39&lt;15%,"YES","NO")</f>
        <v>#DIV/0!</v>
      </c>
      <c r="N39" s="18" t="e">
        <f>H39/B39</f>
        <v>#DIV/0!</v>
      </c>
      <c r="O39" s="18" t="e">
        <f>(SQRT(I39^2-(N39^2*C39^2)))/B39</f>
        <v>#DIV/0!</v>
      </c>
      <c r="P39" s="18" t="e">
        <f>N39-O39</f>
        <v>#DIV/0!</v>
      </c>
      <c r="Q39" s="18" t="e">
        <f>N39+O39</f>
        <v>#DIV/0!</v>
      </c>
      <c r="R39" s="18" t="e">
        <f>(O39/1.645)/N39</f>
        <v>#DIV/0!</v>
      </c>
      <c r="S39" s="4" t="e">
        <f>IF(R39&lt;15%,"YES","NO")</f>
        <v>#DIV/0!</v>
      </c>
      <c r="T39" s="4"/>
      <c r="U39" s="22">
        <f>B39-T39</f>
        <v>0</v>
      </c>
      <c r="V39" s="23" t="e">
        <f>U39/T39</f>
        <v>#DIV/0!</v>
      </c>
    </row>
    <row r="40" spans="1:25" ht="17.45" customHeight="1">
      <c r="A40" s="7"/>
      <c r="B40" s="21"/>
      <c r="C40" s="17"/>
      <c r="D40" s="4">
        <f>B40-C40</f>
        <v>0</v>
      </c>
      <c r="E40" s="4">
        <f>B40+C40</f>
        <v>0</v>
      </c>
      <c r="F40" s="19" t="e">
        <f>(C40/1.645)/B40</f>
        <v>#DIV/0!</v>
      </c>
      <c r="G40" s="5" t="e">
        <f>IF(F40&lt;15%,"YES","NO")</f>
        <v>#DIV/0!</v>
      </c>
      <c r="H40" s="21"/>
      <c r="I40" s="17"/>
      <c r="J40" s="4">
        <f>H40-I40</f>
        <v>0</v>
      </c>
      <c r="K40" s="4">
        <f>H40+I40</f>
        <v>0</v>
      </c>
      <c r="L40" s="19" t="e">
        <f>(I40/1.645)/H40</f>
        <v>#DIV/0!</v>
      </c>
      <c r="M40" s="4" t="e">
        <f>IF(L40&lt;15%,"YES","NO")</f>
        <v>#DIV/0!</v>
      </c>
      <c r="N40" s="19" t="e">
        <f>H40/B40</f>
        <v>#DIV/0!</v>
      </c>
      <c r="O40" s="19" t="e">
        <f>(SQRT(I40^2-(N40^2*C40^2)))/B40</f>
        <v>#DIV/0!</v>
      </c>
      <c r="P40" s="19" t="e">
        <f>N40-O40</f>
        <v>#DIV/0!</v>
      </c>
      <c r="Q40" s="19" t="e">
        <f>N40+O40</f>
        <v>#DIV/0!</v>
      </c>
      <c r="R40" s="19" t="e">
        <f>(O40/1.645)/N40</f>
        <v>#DIV/0!</v>
      </c>
      <c r="S40" s="4" t="e">
        <f>IF(R40&lt;15%,"YES","NO")</f>
        <v>#DIV/0!</v>
      </c>
      <c r="T40" s="4"/>
      <c r="U40" s="22">
        <f>B40-T40</f>
        <v>0</v>
      </c>
      <c r="V40" s="24" t="e">
        <f>U40/T40</f>
        <v>#DIV/0!</v>
      </c>
    </row>
    <row r="41" spans="1:25" ht="15.6" customHeight="1">
      <c r="A41" s="7"/>
      <c r="B41" s="21"/>
      <c r="C41" s="17"/>
      <c r="D41" s="4">
        <f>B41-C41</f>
        <v>0</v>
      </c>
      <c r="E41" s="4">
        <f>B41+C41</f>
        <v>0</v>
      </c>
      <c r="F41" s="18" t="e">
        <f>(C41/1.645)/B41</f>
        <v>#DIV/0!</v>
      </c>
      <c r="G41" s="5" t="e">
        <f>IF(F41&lt;15%,"YES","NO")</f>
        <v>#DIV/0!</v>
      </c>
      <c r="H41" s="17"/>
      <c r="I41" s="17"/>
      <c r="J41" s="4">
        <f>H41-I41</f>
        <v>0</v>
      </c>
      <c r="K41" s="4">
        <f>H41+I41</f>
        <v>0</v>
      </c>
      <c r="L41" s="18" t="e">
        <f>(I41/1.645)/H41</f>
        <v>#DIV/0!</v>
      </c>
      <c r="M41" s="4" t="e">
        <f>IF(L41&lt;15%,"YES","NO")</f>
        <v>#DIV/0!</v>
      </c>
      <c r="N41" s="18" t="e">
        <f>H41/B41</f>
        <v>#DIV/0!</v>
      </c>
      <c r="O41" s="18" t="e">
        <f>(SQRT(I41^2-(N41^2*C41^2)))/B41</f>
        <v>#DIV/0!</v>
      </c>
      <c r="P41" s="18" t="e">
        <f>N41-O41</f>
        <v>#DIV/0!</v>
      </c>
      <c r="Q41" s="18" t="e">
        <f>N41+O41</f>
        <v>#DIV/0!</v>
      </c>
      <c r="R41" s="18" t="e">
        <f>(O41/1.645)/N41</f>
        <v>#DIV/0!</v>
      </c>
      <c r="S41" s="4" t="e">
        <f>IF(R41&lt;15%,"YES","NO")</f>
        <v>#DIV/0!</v>
      </c>
      <c r="T41" s="4"/>
      <c r="U41" s="22">
        <f>B41-T41</f>
        <v>0</v>
      </c>
      <c r="V41" s="23" t="e">
        <f>U41/T41</f>
        <v>#DIV/0!</v>
      </c>
    </row>
    <row r="42" spans="1:25" ht="14.45" customHeight="1">
      <c r="A42" s="7"/>
      <c r="B42" s="21"/>
      <c r="C42" s="21"/>
      <c r="D42" s="4">
        <f>B42-C42</f>
        <v>0</v>
      </c>
      <c r="E42" s="4">
        <f>B42+C42</f>
        <v>0</v>
      </c>
      <c r="F42" s="19" t="e">
        <f>(C42/1.645)/B42</f>
        <v>#DIV/0!</v>
      </c>
      <c r="G42" s="5" t="e">
        <f>IF(F42&lt;15%,"YES","NO")</f>
        <v>#DIV/0!</v>
      </c>
      <c r="H42" s="21"/>
      <c r="I42" s="17"/>
      <c r="J42" s="4">
        <f>H42-I42</f>
        <v>0</v>
      </c>
      <c r="K42" s="4">
        <f>H42+I42</f>
        <v>0</v>
      </c>
      <c r="L42" s="19" t="e">
        <f>(I42/1.645)/H42</f>
        <v>#DIV/0!</v>
      </c>
      <c r="M42" s="4" t="e">
        <f>IF(L42&lt;15%,"YES","NO")</f>
        <v>#DIV/0!</v>
      </c>
      <c r="N42" s="19" t="e">
        <f>H42/B42</f>
        <v>#DIV/0!</v>
      </c>
      <c r="O42" s="19" t="e">
        <f>(SQRT(I42^2-(N42^2*C42^2)))/B42</f>
        <v>#DIV/0!</v>
      </c>
      <c r="P42" s="19" t="e">
        <f>N42-O42</f>
        <v>#DIV/0!</v>
      </c>
      <c r="Q42" s="19" t="e">
        <f>N42+O42</f>
        <v>#DIV/0!</v>
      </c>
      <c r="R42" s="19" t="e">
        <f>(O42/1.645)/N42</f>
        <v>#DIV/0!</v>
      </c>
      <c r="S42" s="4" t="e">
        <f>IF(R42&lt;15%,"YES","NO")</f>
        <v>#DIV/0!</v>
      </c>
      <c r="T42" s="4"/>
      <c r="U42" s="22">
        <f>B42-T42</f>
        <v>0</v>
      </c>
      <c r="V42" s="24" t="e">
        <f>U42/T42</f>
        <v>#DIV/0!</v>
      </c>
    </row>
    <row r="43" spans="1:25" ht="17.45" customHeight="1">
      <c r="A43" s="7"/>
      <c r="B43" s="17"/>
      <c r="C43" s="17"/>
      <c r="D43" s="4">
        <f>B43-C43</f>
        <v>0</v>
      </c>
      <c r="E43" s="4">
        <f>B43+C43</f>
        <v>0</v>
      </c>
      <c r="F43" s="18" t="e">
        <f>(C43/1.645)/B43</f>
        <v>#DIV/0!</v>
      </c>
      <c r="G43" s="5" t="e">
        <f>IF(F43&lt;15%,"YES","NO")</f>
        <v>#DIV/0!</v>
      </c>
      <c r="H43" s="17"/>
      <c r="I43" s="17"/>
      <c r="J43" s="4">
        <f>H43-I43</f>
        <v>0</v>
      </c>
      <c r="K43" s="4">
        <f>H43+I43</f>
        <v>0</v>
      </c>
      <c r="L43" s="18" t="e">
        <f>(I43/1.645)/H43</f>
        <v>#DIV/0!</v>
      </c>
      <c r="M43" s="4" t="e">
        <f>IF(L43&lt;15%,"YES","NO")</f>
        <v>#DIV/0!</v>
      </c>
      <c r="N43" s="18" t="e">
        <f>H43/B43</f>
        <v>#DIV/0!</v>
      </c>
      <c r="O43" s="18" t="e">
        <f>(SQRT(I43^2-(N43^2*C43^2)))/B43</f>
        <v>#DIV/0!</v>
      </c>
      <c r="P43" s="18" t="e">
        <f>N43-O43</f>
        <v>#DIV/0!</v>
      </c>
      <c r="Q43" s="18" t="e">
        <f>N43+O43</f>
        <v>#DIV/0!</v>
      </c>
      <c r="R43" s="18" t="e">
        <f>(O43/1.645)/N43</f>
        <v>#DIV/0!</v>
      </c>
      <c r="S43" s="4" t="e">
        <f>IF(R43&lt;15%,"YES","NO")</f>
        <v>#DIV/0!</v>
      </c>
      <c r="T43" s="4"/>
      <c r="U43" s="22">
        <f>B43-T43</f>
        <v>0</v>
      </c>
      <c r="V43" s="23" t="e">
        <f>U43/T43</f>
        <v>#DIV/0!</v>
      </c>
    </row>
    <row r="44" spans="1:25" ht="16.899999999999999" customHeight="1">
      <c r="A44" s="7"/>
      <c r="B44" s="46"/>
      <c r="C44" s="17"/>
      <c r="D44" s="4">
        <f>B44-C44</f>
        <v>0</v>
      </c>
      <c r="E44" s="4">
        <f>B44+C44</f>
        <v>0</v>
      </c>
      <c r="F44" s="18" t="e">
        <f>(C44/1.645)/B44</f>
        <v>#DIV/0!</v>
      </c>
      <c r="G44" s="5" t="e">
        <f>IF(F44&lt;15%,"YES","NO")</f>
        <v>#DIV/0!</v>
      </c>
      <c r="H44" s="17"/>
      <c r="I44" s="17"/>
      <c r="J44" s="4">
        <f>H44-I44</f>
        <v>0</v>
      </c>
      <c r="K44" s="4">
        <f>H44+I44</f>
        <v>0</v>
      </c>
      <c r="L44" s="18" t="e">
        <f>(I44/1.645)/H44</f>
        <v>#DIV/0!</v>
      </c>
      <c r="M44" s="4" t="e">
        <f>IF(L44&lt;15%,"YES","NO")</f>
        <v>#DIV/0!</v>
      </c>
      <c r="N44" s="18" t="e">
        <f>H44/B44</f>
        <v>#DIV/0!</v>
      </c>
      <c r="O44" s="18" t="e">
        <f>(SQRT(I44^2-(N44^2*C44^2)))/B44</f>
        <v>#DIV/0!</v>
      </c>
      <c r="P44" s="18" t="e">
        <f>N44-O44</f>
        <v>#DIV/0!</v>
      </c>
      <c r="Q44" s="18" t="e">
        <f>N44+O44</f>
        <v>#DIV/0!</v>
      </c>
      <c r="R44" s="18" t="e">
        <f>(O44/1.645)/N44</f>
        <v>#DIV/0!</v>
      </c>
      <c r="S44" s="4" t="e">
        <f>IF(R44&lt;15%,"YES","NO")</f>
        <v>#DIV/0!</v>
      </c>
      <c r="T44" s="4"/>
      <c r="U44" s="22">
        <f>B44-T44</f>
        <v>0</v>
      </c>
      <c r="V44" s="23" t="e">
        <f>U44/T44</f>
        <v>#DIV/0!</v>
      </c>
    </row>
    <row r="45" spans="1:25" ht="16.899999999999999" customHeight="1">
      <c r="A45" s="7"/>
      <c r="B45" s="47"/>
      <c r="C45" s="17"/>
      <c r="D45" s="4">
        <f>B45-C45</f>
        <v>0</v>
      </c>
      <c r="E45" s="4">
        <f>B45+C45</f>
        <v>0</v>
      </c>
      <c r="F45" s="18" t="e">
        <f>(C45/1.645)/B45</f>
        <v>#DIV/0!</v>
      </c>
      <c r="G45" s="5" t="e">
        <f>IF(F45&lt;15%,"YES","NO")</f>
        <v>#DIV/0!</v>
      </c>
      <c r="H45" s="17"/>
      <c r="I45" s="17"/>
      <c r="J45" s="4">
        <f>H45-I45</f>
        <v>0</v>
      </c>
      <c r="K45" s="4">
        <f>H45+I45</f>
        <v>0</v>
      </c>
      <c r="L45" s="18" t="e">
        <f>(I45/1.645)/H45</f>
        <v>#DIV/0!</v>
      </c>
      <c r="M45" s="4" t="e">
        <f>IF(L45&lt;15%,"YES","NO")</f>
        <v>#DIV/0!</v>
      </c>
      <c r="N45" s="18" t="e">
        <f>H45/B45</f>
        <v>#DIV/0!</v>
      </c>
      <c r="O45" s="18" t="e">
        <f>(SQRT(I45^2-(N45^2*C45^2)))/B45</f>
        <v>#DIV/0!</v>
      </c>
      <c r="P45" s="18" t="e">
        <f>N45-O45</f>
        <v>#DIV/0!</v>
      </c>
      <c r="Q45" s="18" t="e">
        <f>N45+O45</f>
        <v>#DIV/0!</v>
      </c>
      <c r="R45" s="18" t="e">
        <f>(O45/1.645)/N45</f>
        <v>#DIV/0!</v>
      </c>
      <c r="S45" s="4" t="e">
        <f>IF(R45&lt;15%,"YES","NO")</f>
        <v>#DIV/0!</v>
      </c>
      <c r="T45" s="4"/>
      <c r="U45" s="22">
        <f>B45-T45</f>
        <v>0</v>
      </c>
      <c r="V45" s="23" t="e">
        <f>U45/T45</f>
        <v>#DIV/0!</v>
      </c>
    </row>
    <row r="46" spans="1:25" ht="16.149999999999999" customHeight="1">
      <c r="A46" s="7"/>
      <c r="B46" s="47"/>
      <c r="C46" s="17"/>
      <c r="D46" s="4">
        <f>B46-C46</f>
        <v>0</v>
      </c>
      <c r="E46" s="4">
        <f>B46+C46</f>
        <v>0</v>
      </c>
      <c r="F46" s="18" t="e">
        <f>(C46/1.645)/B46</f>
        <v>#DIV/0!</v>
      </c>
      <c r="G46" s="5" t="e">
        <f>IF(F46&lt;15%,"YES","NO")</f>
        <v>#DIV/0!</v>
      </c>
      <c r="H46" s="17"/>
      <c r="I46" s="17"/>
      <c r="J46" s="4">
        <f>H46-I46</f>
        <v>0</v>
      </c>
      <c r="K46" s="4">
        <f>H46+I46</f>
        <v>0</v>
      </c>
      <c r="L46" s="18" t="e">
        <f>(I46/1.645)/H46</f>
        <v>#DIV/0!</v>
      </c>
      <c r="M46" s="4" t="e">
        <f>IF(L46&lt;15%,"YES","NO")</f>
        <v>#DIV/0!</v>
      </c>
      <c r="N46" s="18" t="e">
        <f>H46/B46</f>
        <v>#DIV/0!</v>
      </c>
      <c r="O46" s="18" t="e">
        <f>(SQRT(I46^2-(N46^2*C46^2)))/B46</f>
        <v>#DIV/0!</v>
      </c>
      <c r="P46" s="18" t="e">
        <f>N46-O46</f>
        <v>#DIV/0!</v>
      </c>
      <c r="Q46" s="18" t="e">
        <f>N46+O46</f>
        <v>#DIV/0!</v>
      </c>
      <c r="R46" s="18" t="e">
        <f>(O46/1.645)/N46</f>
        <v>#DIV/0!</v>
      </c>
      <c r="S46" s="4" t="e">
        <f>IF(R46&lt;15%,"YES","NO")</f>
        <v>#DIV/0!</v>
      </c>
      <c r="T46" s="4"/>
      <c r="U46" s="22">
        <f>B46-T46</f>
        <v>0</v>
      </c>
      <c r="V46" s="23" t="e">
        <f>U46/T46</f>
        <v>#DIV/0!</v>
      </c>
    </row>
    <row r="47" spans="1:25">
      <c r="B47" s="25"/>
      <c r="C47" s="25"/>
      <c r="D47" s="1"/>
      <c r="E47" s="1"/>
      <c r="F47" s="11"/>
      <c r="H47" s="25"/>
      <c r="I47" s="25"/>
      <c r="J47" s="1"/>
      <c r="K47" s="1"/>
      <c r="L47" s="11"/>
      <c r="M47" s="1"/>
      <c r="N47" s="11"/>
      <c r="O47" s="11"/>
      <c r="P47" s="11"/>
      <c r="Q47" s="11"/>
      <c r="R47" s="11"/>
      <c r="S47" s="1"/>
      <c r="T47" s="1"/>
      <c r="U47" s="26"/>
      <c r="V47" s="13"/>
    </row>
    <row r="48" spans="1:25">
      <c r="A48" s="3" t="s">
        <v>15</v>
      </c>
      <c r="B48" s="12">
        <f>SUM(B5:B46)</f>
        <v>366600</v>
      </c>
      <c r="C48" s="25">
        <f>SQRT((SUMSQ(C5:C46)))</f>
        <v>14502.576564183346</v>
      </c>
      <c r="D48" s="1">
        <f>B48-C48</f>
        <v>352097.42343581666</v>
      </c>
      <c r="E48" s="1">
        <f>B48+C48</f>
        <v>381102.57656418334</v>
      </c>
      <c r="F48" s="11">
        <f>(C48/1.645)/B48</f>
        <v>2.4048434168218506E-2</v>
      </c>
      <c r="G48" t="str">
        <f>IF(F48&lt;15%,"YES","NO")</f>
        <v>YES</v>
      </c>
      <c r="H48" s="25">
        <f>SUM(H5:H46)</f>
        <v>118693</v>
      </c>
      <c r="I48" s="25">
        <f>SQRT((SUMSQ(I5:I46)))</f>
        <v>10963.562559679222</v>
      </c>
      <c r="J48" s="1">
        <f>H48-I48</f>
        <v>107729.43744032078</v>
      </c>
      <c r="K48" s="1">
        <f>H48+I48</f>
        <v>129656.56255967922</v>
      </c>
      <c r="L48" s="11">
        <f>(I48/1.645)/H48</f>
        <v>5.615141307016859E-2</v>
      </c>
      <c r="M48" s="1" t="str">
        <f>IF(L48&lt;15%,"YES","NO")</f>
        <v>YES</v>
      </c>
      <c r="N48" s="11">
        <f>H48/B48</f>
        <v>0.32376704855428262</v>
      </c>
      <c r="O48" s="11" t="e">
        <f>SQRT((SUMSQ(O5:O46)))</f>
        <v>#DIV/0!</v>
      </c>
      <c r="P48" s="11"/>
      <c r="Q48" s="11"/>
      <c r="R48" s="11"/>
      <c r="S48" s="1"/>
      <c r="T48" s="1"/>
      <c r="U48" s="26">
        <f>B48-T48</f>
        <v>366600</v>
      </c>
      <c r="V48" s="13" t="e">
        <f>U48/T48</f>
        <v>#DIV/0!</v>
      </c>
      <c r="W48">
        <v>94350</v>
      </c>
      <c r="X48">
        <f>H48-W48</f>
        <v>24343</v>
      </c>
      <c r="Y48" s="10">
        <f>X48/W48</f>
        <v>0.25800741918388975</v>
      </c>
    </row>
    <row r="49" spans="1:22">
      <c r="B49" s="25"/>
      <c r="C49" s="25"/>
      <c r="D49" s="1"/>
      <c r="E49" s="1"/>
      <c r="F49" s="11"/>
      <c r="H49" s="25"/>
      <c r="I49" s="25"/>
      <c r="J49" s="1"/>
      <c r="K49" s="1"/>
      <c r="L49" s="11"/>
      <c r="M49" s="1"/>
      <c r="N49" s="11"/>
      <c r="O49" s="11"/>
      <c r="P49" s="11"/>
      <c r="Q49" s="11"/>
      <c r="R49" s="11"/>
      <c r="S49" s="1"/>
      <c r="T49" s="1"/>
      <c r="U49" s="26"/>
      <c r="V49" s="13"/>
    </row>
    <row r="50" spans="1:22">
      <c r="D50" s="1"/>
      <c r="E50" s="1"/>
      <c r="F50" s="11"/>
      <c r="J50" s="1"/>
      <c r="K50" s="1"/>
      <c r="L50" s="11"/>
      <c r="M50" s="1"/>
      <c r="N50" s="11"/>
      <c r="O50" s="11"/>
      <c r="P50" s="11"/>
      <c r="Q50" s="11"/>
      <c r="R50" s="11"/>
      <c r="S50" s="1"/>
      <c r="T50" s="1"/>
      <c r="U50" s="12"/>
      <c r="V50" s="13"/>
    </row>
    <row r="51" spans="1:22">
      <c r="A51" s="3" t="s">
        <v>318</v>
      </c>
    </row>
    <row r="53" spans="1:22">
      <c r="H53" s="1"/>
    </row>
    <row r="54" spans="1:22">
      <c r="H54" s="10"/>
    </row>
  </sheetData>
  <autoFilter ref="A4:V46" xr:uid="{00000000-0009-0000-0000-000000000000}">
    <filterColumn colId="1">
      <filters>
        <filter val="1,212"/>
        <filter val="1,240"/>
        <filter val="1,323"/>
        <filter val="1,666"/>
        <filter val="1,852"/>
        <filter val="1164"/>
        <filter val="12,584"/>
        <filter val="1368"/>
        <filter val="2,682"/>
        <filter val="2,880"/>
        <filter val="2,894"/>
        <filter val="2171"/>
        <filter val="2209"/>
        <filter val="265593"/>
        <filter val="2981"/>
        <filter val="2984"/>
        <filter val="3,206"/>
        <filter val="3,271"/>
        <filter val="3041"/>
        <filter val="3422"/>
        <filter val="3568"/>
        <filter val="3977"/>
        <filter val="4602"/>
        <filter val="7,782"/>
        <filter val="8154"/>
        <filter val="9956"/>
      </filters>
    </filterColumn>
    <sortState xmlns:xlrd2="http://schemas.microsoft.com/office/spreadsheetml/2017/richdata2" ref="A5:V46">
      <sortCondition descending="1" ref="H4:H46"/>
    </sortState>
  </autoFilter>
  <mergeCells count="4">
    <mergeCell ref="B3:G3"/>
    <mergeCell ref="H3:M3"/>
    <mergeCell ref="N3:S3"/>
    <mergeCell ref="T3:V3"/>
  </mergeCells>
  <conditionalFormatting sqref="G5:G42 M5:M42 S5:S42">
    <cfRule type="cellIs" dxfId="20" priority="1" stopIfTrue="1" operator="equal">
      <formula>"#DIC/0!"</formula>
    </cfRule>
    <cfRule type="cellIs" dxfId="19" priority="2" stopIfTrue="1" operator="equal">
      <formula>"NO"</formula>
    </cfRule>
    <cfRule type="cellIs" dxfId="18" priority="3" stopIfTrue="1" operator="equal">
      <formula>"YES"</formula>
    </cfRule>
  </conditionalFormatting>
  <pageMargins left="0.25" right="0.25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15EC-8106-4C56-AED0-9DD361881F84}">
  <sheetPr filterMode="1">
    <pageSetUpPr fitToPage="1"/>
  </sheetPr>
  <dimension ref="A1:Z54"/>
  <sheetViews>
    <sheetView topLeftCell="A3" zoomScale="110" zoomScaleNormal="110" workbookViewId="0">
      <selection activeCell="B9" sqref="B9"/>
    </sheetView>
  </sheetViews>
  <sheetFormatPr defaultRowHeight="12.75"/>
  <cols>
    <col min="1" max="1" width="31.42578125" style="3" customWidth="1"/>
    <col min="2" max="6" width="10.7109375" customWidth="1"/>
    <col min="7" max="8" width="10.140625" customWidth="1"/>
    <col min="9" max="9" width="8.85546875" customWidth="1"/>
    <col min="10" max="10" width="11.28515625" customWidth="1"/>
    <col min="11" max="11" width="11.42578125" customWidth="1"/>
    <col min="12" max="12" width="10.85546875" customWidth="1"/>
    <col min="13" max="13" width="10.42578125" customWidth="1"/>
    <col min="14" max="14" width="10.7109375" customWidth="1"/>
    <col min="16" max="16" width="11.140625" customWidth="1"/>
    <col min="17" max="17" width="11.42578125" customWidth="1"/>
    <col min="18" max="18" width="11.140625" customWidth="1"/>
    <col min="19" max="19" width="9.85546875" customWidth="1"/>
    <col min="21" max="21" width="11.28515625" bestFit="1" customWidth="1"/>
    <col min="24" max="24" width="24.7109375" customWidth="1"/>
    <col min="25" max="25" width="13" customWidth="1"/>
  </cols>
  <sheetData>
    <row r="1" spans="1:26">
      <c r="A1" s="3" t="s">
        <v>321</v>
      </c>
    </row>
    <row r="2" spans="1:26">
      <c r="A2" s="3" t="s">
        <v>12</v>
      </c>
      <c r="X2" t="s">
        <v>23</v>
      </c>
    </row>
    <row r="3" spans="1:26" ht="76.5" customHeight="1">
      <c r="B3" s="66" t="s">
        <v>3</v>
      </c>
      <c r="C3" s="66"/>
      <c r="D3" s="66"/>
      <c r="E3" s="66"/>
      <c r="F3" s="66"/>
      <c r="G3" s="66"/>
      <c r="H3" s="66" t="s">
        <v>4</v>
      </c>
      <c r="I3" s="66"/>
      <c r="J3" s="66"/>
      <c r="K3" s="66"/>
      <c r="L3" s="66"/>
      <c r="M3" s="66"/>
      <c r="N3" s="66" t="s">
        <v>5</v>
      </c>
      <c r="O3" s="66"/>
      <c r="P3" s="66"/>
      <c r="Q3" s="66"/>
      <c r="R3" s="66"/>
      <c r="S3" s="66"/>
      <c r="T3" s="67" t="s">
        <v>106</v>
      </c>
      <c r="U3" s="67"/>
      <c r="V3" s="67"/>
      <c r="X3" s="2" t="s">
        <v>21</v>
      </c>
      <c r="Y3" s="57">
        <v>2332967</v>
      </c>
    </row>
    <row r="4" spans="1:26" s="2" customFormat="1" ht="38.25">
      <c r="A4" s="6" t="s">
        <v>0</v>
      </c>
      <c r="B4" s="8" t="s">
        <v>1</v>
      </c>
      <c r="C4" s="8" t="s">
        <v>2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</v>
      </c>
      <c r="I4" s="8" t="s">
        <v>2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</v>
      </c>
      <c r="O4" s="8" t="s">
        <v>2</v>
      </c>
      <c r="P4" s="8" t="s">
        <v>6</v>
      </c>
      <c r="Q4" s="8" t="s">
        <v>7</v>
      </c>
      <c r="R4" s="8" t="s">
        <v>8</v>
      </c>
      <c r="S4" s="8" t="s">
        <v>9</v>
      </c>
      <c r="T4" s="9" t="s">
        <v>104</v>
      </c>
      <c r="U4" s="9" t="s">
        <v>10</v>
      </c>
      <c r="V4" s="9" t="s">
        <v>11</v>
      </c>
      <c r="W4" s="2" t="s">
        <v>16</v>
      </c>
      <c r="X4" s="2" t="s">
        <v>22</v>
      </c>
      <c r="Y4" s="28">
        <f>((Y3-753786)/(53475+29786+91596+753786+228851))</f>
        <v>1.3643103117597153</v>
      </c>
    </row>
    <row r="5" spans="1:26" ht="12.75" customHeight="1">
      <c r="A5" s="7" t="s">
        <v>98</v>
      </c>
      <c r="B5" s="58">
        <v>452940</v>
      </c>
      <c r="C5" s="48">
        <v>14090</v>
      </c>
      <c r="D5" s="49">
        <f>B5-C5</f>
        <v>438850</v>
      </c>
      <c r="E5" s="49">
        <f>B5+C5</f>
        <v>467030</v>
      </c>
      <c r="F5" s="18">
        <f>(C5/1.645)/B5</f>
        <v>1.8910561098761311E-2</v>
      </c>
      <c r="G5" s="5" t="str">
        <f>IF(F5&lt;15%,"YES","NO")</f>
        <v>YES</v>
      </c>
      <c r="H5" s="58">
        <v>154111</v>
      </c>
      <c r="I5" s="48">
        <v>11708</v>
      </c>
      <c r="J5" s="49">
        <f>H5-I5</f>
        <v>142403</v>
      </c>
      <c r="K5" s="49">
        <f>H5+I5</f>
        <v>165819</v>
      </c>
      <c r="L5" s="18">
        <f>(I5/1.645)/H5</f>
        <v>4.6183109758313974E-2</v>
      </c>
      <c r="M5" s="4" t="str">
        <f>IF(L5&lt;15%,"YES","NO")</f>
        <v>YES</v>
      </c>
      <c r="N5" s="18">
        <f>H5/B5</f>
        <v>0.34024594869077585</v>
      </c>
      <c r="O5" s="18">
        <f>(SQRT(I5^2-(N5^2*C5^2)))/B5</f>
        <v>2.3582568765546409E-2</v>
      </c>
      <c r="P5" s="18">
        <f>N5-O5</f>
        <v>0.31666337992522942</v>
      </c>
      <c r="Q5" s="18">
        <f>N5+O5</f>
        <v>0.36382851745632228</v>
      </c>
      <c r="R5" s="18">
        <f>(O5/1.645)/N5</f>
        <v>4.2133956684347738E-2</v>
      </c>
      <c r="S5" s="4" t="str">
        <f>IF(R5&lt;15%,"YES","NO")</f>
        <v>YES</v>
      </c>
      <c r="T5" s="49"/>
      <c r="U5" s="51">
        <f>B5-T5</f>
        <v>452940</v>
      </c>
      <c r="V5" s="23" t="e">
        <f>U5/T5</f>
        <v>#DIV/0!</v>
      </c>
      <c r="X5" s="2" t="s">
        <v>17</v>
      </c>
      <c r="Y5" s="10">
        <f>(B48-298280)/(298280)</f>
        <v>1.1116803003888964</v>
      </c>
    </row>
    <row r="6" spans="1:26" ht="12.75" customHeight="1">
      <c r="A6" s="7" t="s">
        <v>79</v>
      </c>
      <c r="B6" s="58">
        <v>26993</v>
      </c>
      <c r="C6" s="48">
        <v>3689</v>
      </c>
      <c r="D6" s="49">
        <f>B6-C6</f>
        <v>23304</v>
      </c>
      <c r="E6" s="49">
        <f>B6+C6</f>
        <v>30682</v>
      </c>
      <c r="F6" s="19">
        <f>(C6/1.645)/B6</f>
        <v>8.3079064627472374E-2</v>
      </c>
      <c r="G6" s="5" t="str">
        <f>IF(F6&lt;15%,"YES","NO")</f>
        <v>YES</v>
      </c>
      <c r="H6" s="58">
        <v>9618</v>
      </c>
      <c r="I6" s="48">
        <v>2540</v>
      </c>
      <c r="J6" s="49">
        <f>H6-I6</f>
        <v>7078</v>
      </c>
      <c r="K6" s="49">
        <f>H6+I6</f>
        <v>12158</v>
      </c>
      <c r="L6" s="19">
        <f>(I6/1.645)/H6</f>
        <v>0.16053991976796295</v>
      </c>
      <c r="M6" s="4" t="str">
        <f>IF(L6&lt;15%,"YES","NO")</f>
        <v>NO</v>
      </c>
      <c r="N6" s="19">
        <f>H6/B6</f>
        <v>0.35631460008150262</v>
      </c>
      <c r="O6" s="19">
        <f>(SQRT(I6^2-(N6^2*C6^2)))/B6</f>
        <v>8.0518602410009313E-2</v>
      </c>
      <c r="P6" s="19">
        <f>N6-O6</f>
        <v>0.27579599767149332</v>
      </c>
      <c r="Q6" s="19">
        <f>N6+O6</f>
        <v>0.43683320249151192</v>
      </c>
      <c r="R6" s="19">
        <f>(O6/1.645)/N6</f>
        <v>0.13737152128344596</v>
      </c>
      <c r="S6" s="4" t="str">
        <f>IF(R6&lt;15%,"YES","NO")</f>
        <v>YES</v>
      </c>
      <c r="T6" s="49"/>
      <c r="U6" s="51">
        <f>B6-T6</f>
        <v>26993</v>
      </c>
      <c r="V6" s="24" t="e">
        <f>U6/T6</f>
        <v>#DIV/0!</v>
      </c>
      <c r="X6" t="s">
        <v>18</v>
      </c>
      <c r="Y6" s="10">
        <f>(H48-121849)/121849</f>
        <v>0.63248775123308354</v>
      </c>
    </row>
    <row r="7" spans="1:26">
      <c r="A7" s="7" t="s">
        <v>102</v>
      </c>
      <c r="B7" s="58">
        <v>14240</v>
      </c>
      <c r="C7" s="48">
        <v>2928</v>
      </c>
      <c r="D7" s="49">
        <f>B7-C7</f>
        <v>11312</v>
      </c>
      <c r="E7" s="49">
        <f>B7+C7</f>
        <v>17168</v>
      </c>
      <c r="F7" s="18">
        <f>(C7/1.645)/B7</f>
        <v>0.12499573102011544</v>
      </c>
      <c r="G7" s="5" t="str">
        <f>IF(F7&lt;15%,"YES","NO")</f>
        <v>YES</v>
      </c>
      <c r="H7" s="58">
        <v>8303</v>
      </c>
      <c r="I7" s="48">
        <v>2456</v>
      </c>
      <c r="J7" s="49">
        <f>H7-I7</f>
        <v>5847</v>
      </c>
      <c r="K7" s="49">
        <f>H7+I7</f>
        <v>10759</v>
      </c>
      <c r="L7" s="18">
        <f>(I7/1.645)/H7</f>
        <v>0.17981562309298246</v>
      </c>
      <c r="M7" s="4" t="str">
        <f>IF(L7&lt;15%,"YES","NO")</f>
        <v>NO</v>
      </c>
      <c r="N7" s="18">
        <f>H7/B7</f>
        <v>0.58307584269662927</v>
      </c>
      <c r="O7" s="18">
        <f>(SQRT(I7^2-(N7^2*C7^2)))/B7</f>
        <v>0.12398684504684215</v>
      </c>
      <c r="P7" s="18">
        <f>N7-O7</f>
        <v>0.45908899764978711</v>
      </c>
      <c r="Q7" s="18">
        <f>N7+O7</f>
        <v>0.70706268774347136</v>
      </c>
      <c r="R7" s="18">
        <f>(O7/1.645)/N7</f>
        <v>0.12926610358119595</v>
      </c>
      <c r="S7" s="4" t="str">
        <f>IF(R7&lt;15%,"YES","NO")</f>
        <v>YES</v>
      </c>
      <c r="T7" s="49"/>
      <c r="U7" s="51">
        <f>B7-T7</f>
        <v>14240</v>
      </c>
      <c r="V7" s="23" t="e">
        <f>U7/T7</f>
        <v>#DIV/0!</v>
      </c>
    </row>
    <row r="8" spans="1:26" ht="12.75" customHeight="1">
      <c r="A8" s="7" t="s">
        <v>314</v>
      </c>
      <c r="B8" s="58">
        <v>16571</v>
      </c>
      <c r="C8" s="48">
        <v>3650</v>
      </c>
      <c r="D8" s="49">
        <f>B8-C8</f>
        <v>12921</v>
      </c>
      <c r="E8" s="49">
        <f>B8+C8</f>
        <v>20221</v>
      </c>
      <c r="F8" s="18">
        <f>(C8/1.645)/B8</f>
        <v>0.13389928096086123</v>
      </c>
      <c r="G8" s="5" t="str">
        <f>IF(F8&lt;15%,"YES","NO")</f>
        <v>YES</v>
      </c>
      <c r="H8" s="58">
        <v>2719</v>
      </c>
      <c r="I8" s="48">
        <v>1669</v>
      </c>
      <c r="J8" s="49">
        <f>H8-I8</f>
        <v>1050</v>
      </c>
      <c r="K8" s="49">
        <f>H8+I8</f>
        <v>4388</v>
      </c>
      <c r="L8" s="18">
        <f>(I8/1.645)/H8</f>
        <v>0.37314809328925908</v>
      </c>
      <c r="M8" s="4" t="str">
        <f>IF(L8&lt;15%,"YES","NO")</f>
        <v>NO</v>
      </c>
      <c r="N8" s="18">
        <f>H8/B8</f>
        <v>0.1640818297024923</v>
      </c>
      <c r="O8" s="18">
        <f>(SQRT(I8^2-(N8^2*C8^2)))/B8</f>
        <v>9.4010325604042336E-2</v>
      </c>
      <c r="P8" s="18">
        <f>N8-O8</f>
        <v>7.0071504098449963E-2</v>
      </c>
      <c r="Q8" s="18">
        <f>N8+O8</f>
        <v>0.25809215530653462</v>
      </c>
      <c r="R8" s="18">
        <f>(O8/1.645)/N8</f>
        <v>0.34829654331269777</v>
      </c>
      <c r="S8" s="4" t="str">
        <f>IF(R8&lt;15%,"YES","NO")</f>
        <v>NO</v>
      </c>
      <c r="T8" s="49"/>
      <c r="U8" s="51">
        <f>B8-T8</f>
        <v>16571</v>
      </c>
      <c r="V8" s="23" t="e">
        <f>U8/T8</f>
        <v>#DIV/0!</v>
      </c>
      <c r="X8" t="s">
        <v>19</v>
      </c>
      <c r="Y8" s="1">
        <f>SUM(B5:B46)</f>
        <v>629872</v>
      </c>
      <c r="Z8" s="10">
        <f>Y8/Y3</f>
        <v>0.26998753089949407</v>
      </c>
    </row>
    <row r="9" spans="1:26" ht="12.75" customHeight="1">
      <c r="A9" s="7" t="s">
        <v>88</v>
      </c>
      <c r="B9" s="58">
        <v>8235</v>
      </c>
      <c r="C9" s="48">
        <v>2305</v>
      </c>
      <c r="D9" s="49">
        <f>B9-C9</f>
        <v>5930</v>
      </c>
      <c r="E9" s="49">
        <f>B9+C9</f>
        <v>10540</v>
      </c>
      <c r="F9" s="19">
        <f>(C9/1.645)/B9</f>
        <v>0.17015371043972369</v>
      </c>
      <c r="G9" s="5" t="str">
        <f>IF(F9&lt;15%,"YES","NO")</f>
        <v>NO</v>
      </c>
      <c r="H9" s="58">
        <v>2365</v>
      </c>
      <c r="I9" s="48">
        <v>894</v>
      </c>
      <c r="J9" s="49">
        <f>H9-I9</f>
        <v>1471</v>
      </c>
      <c r="K9" s="49">
        <f>H9+I9</f>
        <v>3259</v>
      </c>
      <c r="L9" s="19">
        <f>(I9/1.645)/H9</f>
        <v>0.22979494528232774</v>
      </c>
      <c r="M9" s="4" t="str">
        <f>IF(L9&lt;15%,"YES","NO")</f>
        <v>NO</v>
      </c>
      <c r="N9" s="19">
        <f>H9/B9</f>
        <v>0.28718882817243474</v>
      </c>
      <c r="O9" s="19">
        <f>(SQRT(I9^2-(N9^2*C9^2)))/B9</f>
        <v>7.2964040867512334E-2</v>
      </c>
      <c r="P9" s="19">
        <f>N9-O9</f>
        <v>0.21422478730492239</v>
      </c>
      <c r="Q9" s="19">
        <f>N9+O9</f>
        <v>0.36015286903994709</v>
      </c>
      <c r="R9" s="19">
        <f>(O9/1.645)/N9</f>
        <v>0.15444556225707065</v>
      </c>
      <c r="S9" s="4" t="str">
        <f>IF(R9&lt;15%,"YES","NO")</f>
        <v>NO</v>
      </c>
      <c r="T9" s="49"/>
      <c r="U9" s="51">
        <f>B9-T9</f>
        <v>8235</v>
      </c>
      <c r="V9" s="24" t="e">
        <f>U9/T9</f>
        <v>#DIV/0!</v>
      </c>
      <c r="X9" t="s">
        <v>20</v>
      </c>
      <c r="Y9" s="1">
        <f>SUM(H5:H46)</f>
        <v>198917</v>
      </c>
      <c r="Z9" s="10">
        <f>Y9/Y3</f>
        <v>8.5263529231232163E-2</v>
      </c>
    </row>
    <row r="10" spans="1:26" ht="12.75" customHeight="1">
      <c r="A10" s="7" t="s">
        <v>101</v>
      </c>
      <c r="B10" s="58">
        <v>9454</v>
      </c>
      <c r="C10" s="48">
        <v>3030</v>
      </c>
      <c r="D10" s="49">
        <f>B10-C10</f>
        <v>6424</v>
      </c>
      <c r="E10" s="49">
        <f>B10+C10</f>
        <v>12484</v>
      </c>
      <c r="F10" s="18">
        <f>(C10/1.645)/B10</f>
        <v>0.19483237663991954</v>
      </c>
      <c r="G10" s="5" t="str">
        <f>IF(F10&lt;15%,"YES","NO")</f>
        <v>NO</v>
      </c>
      <c r="H10" s="58">
        <v>2180</v>
      </c>
      <c r="I10" s="48">
        <v>959</v>
      </c>
      <c r="J10" s="49">
        <f>H10-I10</f>
        <v>1221</v>
      </c>
      <c r="K10" s="49">
        <f>H10+I10</f>
        <v>3139</v>
      </c>
      <c r="L10" s="18">
        <f>(I10/1.645)/H10</f>
        <v>0.26742143275424557</v>
      </c>
      <c r="M10" s="4" t="str">
        <f>IF(L10&lt;15%,"YES","NO")</f>
        <v>NO</v>
      </c>
      <c r="N10" s="18">
        <f>H10/B10</f>
        <v>0.23059022635921303</v>
      </c>
      <c r="O10" s="18">
        <f>(SQRT(I10^2-(N10^2*C10^2)))/B10</f>
        <v>6.9483649672008263E-2</v>
      </c>
      <c r="P10" s="18">
        <f>N10-O10</f>
        <v>0.16110657668720477</v>
      </c>
      <c r="Q10" s="18">
        <f>N10+O10</f>
        <v>0.30007387603122126</v>
      </c>
      <c r="R10" s="18">
        <f>(O10/1.645)/N10</f>
        <v>0.18317905914479968</v>
      </c>
      <c r="S10" s="4" t="str">
        <f>IF(R10&lt;15%,"YES","NO")</f>
        <v>NO</v>
      </c>
      <c r="T10" s="49"/>
      <c r="U10" s="51">
        <f>B10-T10</f>
        <v>9454</v>
      </c>
      <c r="V10" s="23" t="e">
        <f>U10/T10</f>
        <v>#DIV/0!</v>
      </c>
    </row>
    <row r="11" spans="1:26" ht="17.45" customHeight="1">
      <c r="A11" s="7" t="s">
        <v>77</v>
      </c>
      <c r="B11" s="58">
        <v>7841</v>
      </c>
      <c r="C11" s="48">
        <v>2693</v>
      </c>
      <c r="D11" s="49">
        <f>B11-C11</f>
        <v>5148</v>
      </c>
      <c r="E11" s="49">
        <f>B11+C11</f>
        <v>10534</v>
      </c>
      <c r="F11" s="19">
        <f>(C11/1.645)/B11</f>
        <v>0.20878485739947722</v>
      </c>
      <c r="G11" s="5" t="str">
        <f>IF(F11&lt;15%,"YES","NO")</f>
        <v>NO</v>
      </c>
      <c r="H11" s="58">
        <v>2059</v>
      </c>
      <c r="I11" s="48">
        <v>1145</v>
      </c>
      <c r="J11" s="49">
        <f>H11-I11</f>
        <v>914</v>
      </c>
      <c r="K11" s="49">
        <f>H11+I11</f>
        <v>3204</v>
      </c>
      <c r="L11" s="19">
        <f>(I11/1.645)/H11</f>
        <v>0.33805178835300875</v>
      </c>
      <c r="M11" s="4" t="str">
        <f>IF(L11&lt;15%,"YES","NO")</f>
        <v>NO</v>
      </c>
      <c r="N11" s="19">
        <f>H11/B11</f>
        <v>0.26259405688049992</v>
      </c>
      <c r="O11" s="19">
        <f>(SQRT(I11^2-(N11^2*C11^2)))/B11</f>
        <v>0.11484796898625603</v>
      </c>
      <c r="P11" s="19">
        <f>N11-O11</f>
        <v>0.14774608789424387</v>
      </c>
      <c r="Q11" s="19">
        <f>N11+O11</f>
        <v>0.37744202586675596</v>
      </c>
      <c r="R11" s="19">
        <f>(O11/1.645)/N11</f>
        <v>0.26587195212986903</v>
      </c>
      <c r="S11" s="4" t="str">
        <f>IF(R11&lt;15%,"YES","NO")</f>
        <v>NO</v>
      </c>
      <c r="T11" s="49"/>
      <c r="U11" s="51">
        <f>B11-T11</f>
        <v>7841</v>
      </c>
      <c r="V11" s="24" t="e">
        <f>U11/T11</f>
        <v>#DIV/0!</v>
      </c>
    </row>
    <row r="12" spans="1:26" ht="12.75" customHeight="1">
      <c r="A12" s="7" t="s">
        <v>313</v>
      </c>
      <c r="B12" s="58">
        <v>10221</v>
      </c>
      <c r="C12" s="48">
        <v>2810</v>
      </c>
      <c r="D12" s="49">
        <f>B12-C12</f>
        <v>7411</v>
      </c>
      <c r="E12" s="49">
        <f>B12+C12</f>
        <v>13031</v>
      </c>
      <c r="F12" s="18">
        <f>(C12/1.645)/B12</f>
        <v>0.16712715849037188</v>
      </c>
      <c r="G12" s="5" t="str">
        <f>IF(F12&lt;15%,"YES","NO")</f>
        <v>NO</v>
      </c>
      <c r="H12" s="58">
        <v>2020</v>
      </c>
      <c r="I12" s="48">
        <v>1523</v>
      </c>
      <c r="J12" s="49">
        <f>H12-I12</f>
        <v>497</v>
      </c>
      <c r="K12" s="49">
        <f>H12+I12</f>
        <v>3543</v>
      </c>
      <c r="L12" s="18">
        <f>(I12/1.645)/H12</f>
        <v>0.45833458725811788</v>
      </c>
      <c r="M12" s="4" t="str">
        <f>IF(L12&lt;15%,"YES","NO")</f>
        <v>NO</v>
      </c>
      <c r="N12" s="18">
        <f>H12/B12</f>
        <v>0.19763232560414831</v>
      </c>
      <c r="O12" s="18">
        <f>(SQRT(I12^2-(N12^2*C12^2)))/B12</f>
        <v>0.13874760161250654</v>
      </c>
      <c r="P12" s="18">
        <f>N12-O12</f>
        <v>5.8884723991641769E-2</v>
      </c>
      <c r="Q12" s="18">
        <f>N12+O12</f>
        <v>0.33637992721665488</v>
      </c>
      <c r="R12" s="18">
        <f>(O12/1.645)/N12</f>
        <v>0.4267775846644285</v>
      </c>
      <c r="S12" s="4" t="str">
        <f>IF(R12&lt;15%,"YES","NO")</f>
        <v>NO</v>
      </c>
      <c r="T12" s="49"/>
      <c r="U12" s="51">
        <f>B12-T12</f>
        <v>10221</v>
      </c>
      <c r="V12" s="23" t="e">
        <f>U12/T12</f>
        <v>#DIV/0!</v>
      </c>
    </row>
    <row r="13" spans="1:26" ht="12" customHeight="1">
      <c r="A13" s="7" t="s">
        <v>310</v>
      </c>
      <c r="B13" s="58">
        <v>10098</v>
      </c>
      <c r="C13" s="48">
        <v>2888</v>
      </c>
      <c r="D13" s="49">
        <f>B13-C13</f>
        <v>7210</v>
      </c>
      <c r="E13" s="49">
        <f>B13+C13</f>
        <v>12986</v>
      </c>
      <c r="F13" s="19">
        <f>(C13/1.645)/B13</f>
        <v>0.17385849676212631</v>
      </c>
      <c r="G13" s="5" t="str">
        <f>IF(F13&lt;15%,"YES","NO")</f>
        <v>NO</v>
      </c>
      <c r="H13" s="58">
        <v>1969</v>
      </c>
      <c r="I13" s="48">
        <v>1179</v>
      </c>
      <c r="J13" s="49">
        <f>H13-I13</f>
        <v>790</v>
      </c>
      <c r="K13" s="49">
        <f>H13+I13</f>
        <v>3148</v>
      </c>
      <c r="L13" s="19">
        <f>(I13/1.645)/H13</f>
        <v>0.36400067304619782</v>
      </c>
      <c r="M13" s="4" t="str">
        <f>IF(L13&lt;15%,"YES","NO")</f>
        <v>NO</v>
      </c>
      <c r="N13" s="19">
        <f>H13/B13</f>
        <v>0.19498910675381265</v>
      </c>
      <c r="O13" s="19">
        <f>(SQRT(I13^2-(N13^2*C13^2)))/B13</f>
        <v>0.10257694743135731</v>
      </c>
      <c r="P13" s="19">
        <f>N13-O13</f>
        <v>9.2412159322455334E-2</v>
      </c>
      <c r="Q13" s="19">
        <f>N13+O13</f>
        <v>0.29756605418516996</v>
      </c>
      <c r="R13" s="19">
        <f>(O13/1.645)/N13</f>
        <v>0.31979636189565813</v>
      </c>
      <c r="S13" s="4" t="str">
        <f>IF(R13&lt;15%,"YES","NO")</f>
        <v>NO</v>
      </c>
      <c r="T13" s="49"/>
      <c r="U13" s="51">
        <f>B13-T13</f>
        <v>10098</v>
      </c>
      <c r="V13" s="24" t="e">
        <f>U13/T13</f>
        <v>#DIV/0!</v>
      </c>
    </row>
    <row r="14" spans="1:26" ht="13.15" customHeight="1">
      <c r="A14" s="7" t="s">
        <v>99</v>
      </c>
      <c r="B14" s="58">
        <v>5659</v>
      </c>
      <c r="C14" s="48">
        <v>1610</v>
      </c>
      <c r="D14" s="49">
        <f>B14-C14</f>
        <v>4049</v>
      </c>
      <c r="E14" s="49">
        <f>B14+C14</f>
        <v>7269</v>
      </c>
      <c r="F14" s="18">
        <f>(C14/1.645)/B14</f>
        <v>0.17294988589067312</v>
      </c>
      <c r="G14" s="5" t="str">
        <f>IF(F14&lt;15%,"YES","NO")</f>
        <v>NO</v>
      </c>
      <c r="H14" s="58">
        <v>1744</v>
      </c>
      <c r="I14" s="48">
        <v>764</v>
      </c>
      <c r="J14" s="49">
        <f>H14-I14</f>
        <v>980</v>
      </c>
      <c r="K14" s="49">
        <f>H14+I14</f>
        <v>2508</v>
      </c>
      <c r="L14" s="18">
        <f>(I14/1.645)/H14</f>
        <v>0.26630601489082845</v>
      </c>
      <c r="M14" s="4" t="str">
        <f>IF(L14&lt;15%,"YES","NO")</f>
        <v>NO</v>
      </c>
      <c r="N14" s="18">
        <f>H14/B14</f>
        <v>0.30818165753666726</v>
      </c>
      <c r="O14" s="18">
        <f>(SQRT(I14^2-(N14^2*C14^2)))/B14</f>
        <v>0.10266038977676857</v>
      </c>
      <c r="P14" s="18">
        <f>N14-O14</f>
        <v>0.20552126775989871</v>
      </c>
      <c r="Q14" s="18">
        <f>N14+O14</f>
        <v>0.41084204731343582</v>
      </c>
      <c r="R14" s="18">
        <f>(O14/1.645)/N14</f>
        <v>0.20250242106561908</v>
      </c>
      <c r="S14" s="4" t="str">
        <f>IF(R14&lt;15%,"YES","NO")</f>
        <v>NO</v>
      </c>
      <c r="T14" s="49"/>
      <c r="U14" s="51">
        <f>B14-T14</f>
        <v>5659</v>
      </c>
      <c r="V14" s="23" t="e">
        <f>U14/T14</f>
        <v>#DIV/0!</v>
      </c>
    </row>
    <row r="15" spans="1:26">
      <c r="A15" s="7" t="s">
        <v>96</v>
      </c>
      <c r="B15" s="58">
        <v>4183</v>
      </c>
      <c r="C15" s="48">
        <v>1638</v>
      </c>
      <c r="D15" s="49">
        <f>B15-C15</f>
        <v>2545</v>
      </c>
      <c r="E15" s="49">
        <f>B15+C15</f>
        <v>5821</v>
      </c>
      <c r="F15" s="19">
        <f>(C15/1.645)/B15</f>
        <v>0.23804558471218354</v>
      </c>
      <c r="G15" s="5" t="str">
        <f>IF(F15&lt;15%,"YES","NO")</f>
        <v>NO</v>
      </c>
      <c r="H15" s="58">
        <v>1675</v>
      </c>
      <c r="I15" s="48">
        <v>977</v>
      </c>
      <c r="J15" s="49">
        <f>H15-I15</f>
        <v>698</v>
      </c>
      <c r="K15" s="49">
        <f>H15+I15</f>
        <v>2652</v>
      </c>
      <c r="L15" s="19">
        <f>(I15/1.645)/H15</f>
        <v>0.354579685160822</v>
      </c>
      <c r="M15" s="4" t="str">
        <f>IF(L15&lt;15%,"YES","NO")</f>
        <v>NO</v>
      </c>
      <c r="N15" s="19">
        <f>H15/B15</f>
        <v>0.40043031317236433</v>
      </c>
      <c r="O15" s="19">
        <f>(SQRT(I15^2-(N15^2*C15^2)))/B15</f>
        <v>0.1731049337839162</v>
      </c>
      <c r="P15" s="19">
        <f>N15-O15</f>
        <v>0.22732537938844813</v>
      </c>
      <c r="Q15" s="19">
        <f>N15+O15</f>
        <v>0.57353524695628055</v>
      </c>
      <c r="R15" s="19">
        <f>(O15/1.645)/N15</f>
        <v>0.26279469691716062</v>
      </c>
      <c r="S15" s="4" t="str">
        <f>IF(R15&lt;15%,"YES","NO")</f>
        <v>NO</v>
      </c>
      <c r="T15" s="49"/>
      <c r="U15" s="51">
        <f>B15-T15</f>
        <v>4183</v>
      </c>
      <c r="V15" s="24" t="e">
        <f>U15/T15</f>
        <v>#DIV/0!</v>
      </c>
    </row>
    <row r="16" spans="1:26" ht="12.75" customHeight="1">
      <c r="A16" s="7" t="s">
        <v>309</v>
      </c>
      <c r="B16" s="58">
        <v>4378</v>
      </c>
      <c r="C16" s="48">
        <v>2344</v>
      </c>
      <c r="D16" s="49">
        <f>B16-C16</f>
        <v>2034</v>
      </c>
      <c r="E16" s="49">
        <f>B16+C16</f>
        <v>6722</v>
      </c>
      <c r="F16" s="18">
        <f>(C16/1.645)/B16</f>
        <v>0.32547373507493255</v>
      </c>
      <c r="G16" s="5" t="str">
        <f>IF(F16&lt;15%,"YES","NO")</f>
        <v>NO</v>
      </c>
      <c r="H16" s="58">
        <v>1539</v>
      </c>
      <c r="I16" s="48">
        <v>1969</v>
      </c>
      <c r="J16" s="49">
        <f>H16-I16</f>
        <v>-430</v>
      </c>
      <c r="K16" s="49">
        <f>H16+I16</f>
        <v>3508</v>
      </c>
      <c r="L16" s="18">
        <f>(I16/1.645)/H16</f>
        <v>0.77775210287341678</v>
      </c>
      <c r="M16" s="4" t="str">
        <f>IF(L16&lt;15%,"YES","NO")</f>
        <v>NO</v>
      </c>
      <c r="N16" s="18">
        <f>H16/B16</f>
        <v>0.35153037916857011</v>
      </c>
      <c r="O16" s="18">
        <f>(SQRT(I16^2-(N16^2*C16^2)))/B16</f>
        <v>0.40847349874665184</v>
      </c>
      <c r="P16" s="18">
        <f>N16-O16</f>
        <v>-5.6943119578081736E-2</v>
      </c>
      <c r="Q16" s="18">
        <f>N16+O16</f>
        <v>0.76000387791522195</v>
      </c>
      <c r="R16" s="18">
        <f>(O16/1.645)/N16</f>
        <v>0.70637467487190864</v>
      </c>
      <c r="S16" s="4" t="str">
        <f>IF(R16&lt;15%,"YES","NO")</f>
        <v>NO</v>
      </c>
      <c r="T16" s="49"/>
      <c r="U16" s="51">
        <f>B16-T16</f>
        <v>4378</v>
      </c>
      <c r="V16" s="23" t="e">
        <f>U16/T16</f>
        <v>#DIV/0!</v>
      </c>
    </row>
    <row r="17" spans="1:22" ht="12.75" customHeight="1">
      <c r="A17" s="7" t="s">
        <v>91</v>
      </c>
      <c r="B17" s="58">
        <v>3693</v>
      </c>
      <c r="C17" s="48">
        <v>1830</v>
      </c>
      <c r="D17" s="49">
        <f>B17-C17</f>
        <v>1863</v>
      </c>
      <c r="E17" s="49">
        <f>B17+C17</f>
        <v>5523</v>
      </c>
      <c r="F17" s="18">
        <f>(C17/1.645)/B17</f>
        <v>0.30123531169212764</v>
      </c>
      <c r="G17" s="5" t="str">
        <f>IF(F17&lt;15%,"YES","NO")</f>
        <v>NO</v>
      </c>
      <c r="H17" s="58">
        <v>1274</v>
      </c>
      <c r="I17" s="48">
        <v>1441</v>
      </c>
      <c r="J17" s="49">
        <f>H17-I17</f>
        <v>-167</v>
      </c>
      <c r="K17" s="49">
        <f>H17+I17</f>
        <v>2715</v>
      </c>
      <c r="L17" s="18">
        <f>(I17/1.645)/H17</f>
        <v>0.6875885729554857</v>
      </c>
      <c r="M17" s="4" t="str">
        <f>IF(L17&lt;15%,"YES","NO")</f>
        <v>NO</v>
      </c>
      <c r="N17" s="18">
        <f>H17/B17</f>
        <v>0.34497698348226374</v>
      </c>
      <c r="O17" s="18">
        <f>(SQRT(I17^2-(N17^2*C17^2)))/B17</f>
        <v>0.35075816383367053</v>
      </c>
      <c r="P17" s="18">
        <f>N17-O17</f>
        <v>-5.7811803514067894E-3</v>
      </c>
      <c r="Q17" s="18">
        <f>N17+O17</f>
        <v>0.69573514731593433</v>
      </c>
      <c r="R17" s="18">
        <f>(O17/1.645)/N17</f>
        <v>0.61809006839513925</v>
      </c>
      <c r="S17" s="4" t="str">
        <f>IF(R17&lt;15%,"YES","NO")</f>
        <v>NO</v>
      </c>
      <c r="T17" s="49"/>
      <c r="U17" s="51">
        <f>B17-T17</f>
        <v>3693</v>
      </c>
      <c r="V17" s="23" t="e">
        <f>U17/T17</f>
        <v>#DIV/0!</v>
      </c>
    </row>
    <row r="18" spans="1:22" ht="12.75" customHeight="1">
      <c r="A18" s="7" t="s">
        <v>84</v>
      </c>
      <c r="B18" s="58">
        <v>15353</v>
      </c>
      <c r="C18" s="48">
        <v>2741</v>
      </c>
      <c r="D18" s="49">
        <f>B18-C18</f>
        <v>12612</v>
      </c>
      <c r="E18" s="49">
        <f>B18+C18</f>
        <v>18094</v>
      </c>
      <c r="F18" s="18">
        <f>(C18/1.645)/B18</f>
        <v>0.10853002007270839</v>
      </c>
      <c r="G18" s="5" t="str">
        <f>IF(F18&lt;15%,"YES","NO")</f>
        <v>YES</v>
      </c>
      <c r="H18" s="58">
        <v>1266</v>
      </c>
      <c r="I18" s="48">
        <v>541</v>
      </c>
      <c r="J18" s="49">
        <f>H18-I18</f>
        <v>725</v>
      </c>
      <c r="K18" s="49">
        <f>H18+I18</f>
        <v>1807</v>
      </c>
      <c r="L18" s="18">
        <f>(I18/1.645)/H18</f>
        <v>0.25977518162654795</v>
      </c>
      <c r="M18" s="4" t="str">
        <f>IF(L18&lt;15%,"YES","NO")</f>
        <v>NO</v>
      </c>
      <c r="N18" s="18">
        <f>H18/B18</f>
        <v>8.2459454178336486E-2</v>
      </c>
      <c r="O18" s="18">
        <f>(SQRT(I18^2-(N18^2*C18^2)))/B18</f>
        <v>3.2014817421313173E-2</v>
      </c>
      <c r="P18" s="18">
        <f>N18-O18</f>
        <v>5.0444636757023313E-2</v>
      </c>
      <c r="Q18" s="18">
        <f>N18+O18</f>
        <v>0.11447427159964965</v>
      </c>
      <c r="R18" s="18">
        <f>(O18/1.645)/N18</f>
        <v>0.23601775300202207</v>
      </c>
      <c r="S18" s="4" t="str">
        <f>IF(R18&lt;15%,"YES","NO")</f>
        <v>NO</v>
      </c>
      <c r="T18" s="49"/>
      <c r="U18" s="51">
        <f>B18-T18</f>
        <v>15353</v>
      </c>
      <c r="V18" s="23" t="e">
        <f>U18/T18</f>
        <v>#DIV/0!</v>
      </c>
    </row>
    <row r="19" spans="1:22" ht="13.15" customHeight="1">
      <c r="A19" s="7" t="s">
        <v>308</v>
      </c>
      <c r="B19" s="58">
        <v>9491</v>
      </c>
      <c r="C19" s="48">
        <v>2326</v>
      </c>
      <c r="D19" s="49">
        <f>B19-C19</f>
        <v>7165</v>
      </c>
      <c r="E19" s="49">
        <f>B19+C19</f>
        <v>11817</v>
      </c>
      <c r="F19" s="18">
        <f>(C19/1.645)/B19</f>
        <v>0.14898132577367329</v>
      </c>
      <c r="G19" s="5" t="str">
        <f>IF(F19&lt;15%,"YES","NO")</f>
        <v>YES</v>
      </c>
      <c r="H19" s="58">
        <v>1129</v>
      </c>
      <c r="I19" s="48">
        <v>728</v>
      </c>
      <c r="J19" s="49">
        <f>H19-I19</f>
        <v>401</v>
      </c>
      <c r="K19" s="49">
        <f>H19+I19</f>
        <v>1857</v>
      </c>
      <c r="L19" s="18">
        <f>(I19/1.645)/H19</f>
        <v>0.39198688351582084</v>
      </c>
      <c r="M19" s="4" t="str">
        <f>IF(L19&lt;15%,"YES","NO")</f>
        <v>NO</v>
      </c>
      <c r="N19" s="18">
        <f>H19/B19</f>
        <v>0.11895479928353177</v>
      </c>
      <c r="O19" s="18">
        <f>(SQRT(I19^2-(N19^2*C19^2)))/B19</f>
        <v>7.0948275863603222E-2</v>
      </c>
      <c r="P19" s="18">
        <f>N19-O19</f>
        <v>4.8006523419928546E-2</v>
      </c>
      <c r="Q19" s="18">
        <f>N19+O19</f>
        <v>0.189903075147135</v>
      </c>
      <c r="R19" s="18">
        <f>(O19/1.645)/N19</f>
        <v>0.36257176037188044</v>
      </c>
      <c r="S19" s="4" t="str">
        <f>IF(R19&lt;15%,"YES","NO")</f>
        <v>NO</v>
      </c>
      <c r="T19" s="49"/>
      <c r="U19" s="51">
        <f>B19-T19</f>
        <v>9491</v>
      </c>
      <c r="V19" s="23" t="e">
        <f>U19/T19</f>
        <v>#DIV/0!</v>
      </c>
    </row>
    <row r="20" spans="1:22" ht="12.75" customHeight="1">
      <c r="A20" s="7" t="s">
        <v>307</v>
      </c>
      <c r="B20" s="58">
        <v>5805</v>
      </c>
      <c r="C20" s="48">
        <v>2872</v>
      </c>
      <c r="D20" s="49">
        <f>B20-C20</f>
        <v>2933</v>
      </c>
      <c r="E20" s="49">
        <f>B20+C20</f>
        <v>8677</v>
      </c>
      <c r="F20" s="19">
        <f>(C20/1.645)/B20</f>
        <v>0.30075739130662438</v>
      </c>
      <c r="G20" s="5" t="str">
        <f>IF(F20&lt;15%,"YES","NO")</f>
        <v>NO</v>
      </c>
      <c r="H20" s="58">
        <v>992</v>
      </c>
      <c r="I20" s="48">
        <v>968</v>
      </c>
      <c r="J20" s="49">
        <f>H20-I20</f>
        <v>24</v>
      </c>
      <c r="K20" s="49">
        <f>H20+I20</f>
        <v>1960</v>
      </c>
      <c r="L20" s="19">
        <f>(I20/1.645)/H20</f>
        <v>0.59319541131483478</v>
      </c>
      <c r="M20" s="4" t="str">
        <f>IF(L20&lt;15%,"YES","NO")</f>
        <v>NO</v>
      </c>
      <c r="N20" s="19">
        <f>H20/B20</f>
        <v>0.17088716623600345</v>
      </c>
      <c r="O20" s="19">
        <f>(SQRT(I20^2-(N20^2*C20^2)))/B20</f>
        <v>0.14373070734855431</v>
      </c>
      <c r="P20" s="19">
        <f>N20-O20</f>
        <v>2.7156458887449136E-2</v>
      </c>
      <c r="Q20" s="19">
        <f>N20+O20</f>
        <v>0.31461787358455773</v>
      </c>
      <c r="R20" s="19">
        <f>(O20/1.645)/N20</f>
        <v>0.51129813962052517</v>
      </c>
      <c r="S20" s="4" t="str">
        <f>IF(R20&lt;15%,"YES","NO")</f>
        <v>NO</v>
      </c>
      <c r="T20" s="49"/>
      <c r="U20" s="51">
        <f>B20-T20</f>
        <v>5805</v>
      </c>
      <c r="V20" s="24" t="e">
        <f>U20/T20</f>
        <v>#DIV/0!</v>
      </c>
    </row>
    <row r="21" spans="1:22">
      <c r="A21" s="7" t="s">
        <v>93</v>
      </c>
      <c r="B21" s="58">
        <v>3382</v>
      </c>
      <c r="C21" s="48">
        <v>1254</v>
      </c>
      <c r="D21" s="49">
        <f>B21-C21</f>
        <v>2128</v>
      </c>
      <c r="E21" s="49">
        <f>B21+C21</f>
        <v>4636</v>
      </c>
      <c r="F21" s="19">
        <f>(C21/1.645)/B21</f>
        <v>0.2254021379051262</v>
      </c>
      <c r="G21" s="5" t="str">
        <f>IF(F21&lt;15%,"YES","NO")</f>
        <v>NO</v>
      </c>
      <c r="H21" s="58">
        <v>930</v>
      </c>
      <c r="I21" s="48">
        <v>473</v>
      </c>
      <c r="J21" s="49">
        <f>H21-I21</f>
        <v>457</v>
      </c>
      <c r="K21" s="49">
        <f>H21+I21</f>
        <v>1403</v>
      </c>
      <c r="L21" s="19">
        <f>(I21/1.645)/H21</f>
        <v>0.3091806386247018</v>
      </c>
      <c r="M21" s="4" t="str">
        <f>IF(L21&lt;15%,"YES","NO")</f>
        <v>NO</v>
      </c>
      <c r="N21" s="19">
        <f>H21/B21</f>
        <v>0.2749852158486103</v>
      </c>
      <c r="O21" s="19">
        <f>(SQRT(I21^2-(N21^2*C21^2)))/B21</f>
        <v>9.5730212018479519E-2</v>
      </c>
      <c r="P21" s="19">
        <f>N21-O21</f>
        <v>0.17925500383013077</v>
      </c>
      <c r="Q21" s="19">
        <f>N21+O21</f>
        <v>0.37071542786708983</v>
      </c>
      <c r="R21" s="19">
        <f>(O21/1.645)/N21</f>
        <v>0.21162831457103487</v>
      </c>
      <c r="S21" s="4" t="str">
        <f>IF(R21&lt;15%,"YES","NO")</f>
        <v>NO</v>
      </c>
      <c r="T21" s="49"/>
      <c r="U21" s="51">
        <f>B21-T21</f>
        <v>3382</v>
      </c>
      <c r="V21" s="24" t="e">
        <f>U21/T21</f>
        <v>#DIV/0!</v>
      </c>
    </row>
    <row r="22" spans="1:22" ht="13.15" customHeight="1">
      <c r="A22" s="7" t="s">
        <v>87</v>
      </c>
      <c r="B22" s="58">
        <v>5439</v>
      </c>
      <c r="C22" s="48">
        <v>2246</v>
      </c>
      <c r="D22" s="49">
        <f>B22-C22</f>
        <v>3193</v>
      </c>
      <c r="E22" s="49">
        <f>B22+C22</f>
        <v>7685</v>
      </c>
      <c r="F22" s="18">
        <f>(C22/1.645)/B22</f>
        <v>0.25102951720407213</v>
      </c>
      <c r="G22" s="5" t="str">
        <f>IF(F22&lt;15%,"YES","NO")</f>
        <v>NO</v>
      </c>
      <c r="H22" s="58">
        <v>713</v>
      </c>
      <c r="I22" s="48">
        <v>436</v>
      </c>
      <c r="J22" s="49">
        <f>H22-I22</f>
        <v>277</v>
      </c>
      <c r="K22" s="49">
        <f>H22+I22</f>
        <v>1149</v>
      </c>
      <c r="L22" s="18">
        <f>(I22/1.645)/H22</f>
        <v>0.37173294909560611</v>
      </c>
      <c r="M22" s="4" t="str">
        <f>IF(L22&lt;15%,"YES","NO")</f>
        <v>NO</v>
      </c>
      <c r="N22" s="18">
        <f>H22/B22</f>
        <v>0.13109027394741679</v>
      </c>
      <c r="O22" s="18">
        <f>(SQRT(I22^2-(N22^2*C22^2)))/B22</f>
        <v>5.9123127239807977E-2</v>
      </c>
      <c r="P22" s="18">
        <f>N22-O22</f>
        <v>7.1967146707608814E-2</v>
      </c>
      <c r="Q22" s="18">
        <f>N22+O22</f>
        <v>0.19021340118722477</v>
      </c>
      <c r="R22" s="18">
        <f>(O22/1.645)/N22</f>
        <v>0.27417068941739009</v>
      </c>
      <c r="S22" s="4" t="str">
        <f>IF(R22&lt;15%,"YES","NO")</f>
        <v>NO</v>
      </c>
      <c r="T22" s="49"/>
      <c r="U22" s="51">
        <f>B22-T22</f>
        <v>5439</v>
      </c>
      <c r="V22" s="23" t="e">
        <f>U22/T22</f>
        <v>#DIV/0!</v>
      </c>
    </row>
    <row r="23" spans="1:22" ht="12.75" customHeight="1">
      <c r="A23" s="7" t="s">
        <v>100</v>
      </c>
      <c r="B23" s="58">
        <v>1135</v>
      </c>
      <c r="C23" s="48">
        <v>798</v>
      </c>
      <c r="D23" s="49">
        <f>B23-C23</f>
        <v>337</v>
      </c>
      <c r="E23" s="49">
        <f>B23+C23</f>
        <v>1933</v>
      </c>
      <c r="F23" s="18">
        <f>(C23/1.645)/B23</f>
        <v>0.42740650482706904</v>
      </c>
      <c r="G23" s="5" t="str">
        <f>IF(F23&lt;15%,"YES","NO")</f>
        <v>NO</v>
      </c>
      <c r="H23" s="58">
        <v>708</v>
      </c>
      <c r="I23" s="48">
        <v>624</v>
      </c>
      <c r="J23" s="49">
        <f>H23-I23</f>
        <v>84</v>
      </c>
      <c r="K23" s="49">
        <f>H23+I23</f>
        <v>1332</v>
      </c>
      <c r="L23" s="18">
        <f>(I23/1.645)/H23</f>
        <v>0.5357786821905105</v>
      </c>
      <c r="M23" s="4" t="str">
        <f>IF(L23&lt;15%,"YES","NO")</f>
        <v>NO</v>
      </c>
      <c r="N23" s="18">
        <f>H23/B23</f>
        <v>0.62378854625550662</v>
      </c>
      <c r="O23" s="18">
        <f>(SQRT(I23^2-(N23^2*C23^2)))/B23</f>
        <v>0.33152561962831661</v>
      </c>
      <c r="P23" s="18">
        <f>N23-O23</f>
        <v>0.29226292662719</v>
      </c>
      <c r="Q23" s="18">
        <f>N23+O23</f>
        <v>0.95531416588382323</v>
      </c>
      <c r="R23" s="18">
        <f>(O23/1.645)/N23</f>
        <v>0.32308276945901754</v>
      </c>
      <c r="S23" s="4" t="str">
        <f>IF(R23&lt;15%,"YES","NO")</f>
        <v>NO</v>
      </c>
      <c r="T23" s="49"/>
      <c r="U23" s="51">
        <f>B23-T23</f>
        <v>1135</v>
      </c>
      <c r="V23" s="23" t="e">
        <f>U23/T23</f>
        <v>#DIV/0!</v>
      </c>
    </row>
    <row r="24" spans="1:22" ht="12.75" customHeight="1">
      <c r="A24" s="7" t="s">
        <v>82</v>
      </c>
      <c r="B24" s="58">
        <v>3771</v>
      </c>
      <c r="C24" s="48">
        <v>1497</v>
      </c>
      <c r="D24" s="49">
        <f>B24-C24</f>
        <v>2274</v>
      </c>
      <c r="E24" s="49">
        <f>B24+C24</f>
        <v>5268</v>
      </c>
      <c r="F24" s="19">
        <f>(C24/1.645)/B24</f>
        <v>0.24132336121367756</v>
      </c>
      <c r="G24" s="5" t="str">
        <f>IF(F24&lt;15%,"YES","NO")</f>
        <v>NO</v>
      </c>
      <c r="H24" s="58">
        <v>687</v>
      </c>
      <c r="I24" s="48">
        <v>510</v>
      </c>
      <c r="J24" s="49">
        <f>H24-I24</f>
        <v>177</v>
      </c>
      <c r="K24" s="49">
        <f>H24+I24</f>
        <v>1197</v>
      </c>
      <c r="L24" s="19">
        <f>(I24/1.645)/H24</f>
        <v>0.45128150674931311</v>
      </c>
      <c r="M24" s="4" t="str">
        <f>IF(L24&lt;15%,"YES","NO")</f>
        <v>NO</v>
      </c>
      <c r="N24" s="19">
        <f>H24/B24</f>
        <v>0.18217979315831345</v>
      </c>
      <c r="O24" s="19">
        <f>(SQRT(I24^2-(N24^2*C24^2)))/B24</f>
        <v>0.11428131811287336</v>
      </c>
      <c r="P24" s="19">
        <f>N24-O24</f>
        <v>6.7898475045440096E-2</v>
      </c>
      <c r="Q24" s="19">
        <f>N24+O24</f>
        <v>0.29646111127118679</v>
      </c>
      <c r="R24" s="19">
        <f>(O24/1.645)/N24</f>
        <v>0.38133716533595735</v>
      </c>
      <c r="S24" s="4" t="str">
        <f>IF(R24&lt;15%,"YES","NO")</f>
        <v>NO</v>
      </c>
      <c r="T24" s="49"/>
      <c r="U24" s="51">
        <f>B24-T24</f>
        <v>3771</v>
      </c>
      <c r="V24" s="24" t="e">
        <f>U24/T24</f>
        <v>#DIV/0!</v>
      </c>
    </row>
    <row r="25" spans="1:22" ht="12.75" customHeight="1">
      <c r="A25" s="7" t="s">
        <v>80</v>
      </c>
      <c r="B25" s="58">
        <v>4890</v>
      </c>
      <c r="C25" s="48">
        <v>1256</v>
      </c>
      <c r="D25" s="49">
        <f>B25-C25</f>
        <v>3634</v>
      </c>
      <c r="E25" s="49">
        <f>B25+C25</f>
        <v>6146</v>
      </c>
      <c r="F25" s="18">
        <f>(C25/1.645)/B25</f>
        <v>0.1561402527333868</v>
      </c>
      <c r="G25" s="5" t="str">
        <f>IF(F25&lt;15%,"YES","NO")</f>
        <v>NO</v>
      </c>
      <c r="H25" s="58">
        <v>403</v>
      </c>
      <c r="I25" s="48">
        <v>461</v>
      </c>
      <c r="J25" s="49">
        <f>H25-I25</f>
        <v>-58</v>
      </c>
      <c r="K25" s="49">
        <f>H25+I25</f>
        <v>864</v>
      </c>
      <c r="L25" s="18">
        <f>(I25/1.645)/H25</f>
        <v>0.69539245929088078</v>
      </c>
      <c r="M25" s="4" t="str">
        <f>IF(L25&lt;15%,"YES","NO")</f>
        <v>NO</v>
      </c>
      <c r="N25" s="18">
        <f>H25/B25</f>
        <v>8.2413087934560328E-2</v>
      </c>
      <c r="O25" s="18">
        <f>(SQRT(I25^2-(N25^2*C25^2)))/B25</f>
        <v>9.186682834818044E-2</v>
      </c>
      <c r="P25" s="18">
        <f>N25-O25</f>
        <v>-9.4537404136201125E-3</v>
      </c>
      <c r="Q25" s="18">
        <f>N25+O25</f>
        <v>0.17427991628274075</v>
      </c>
      <c r="R25" s="18">
        <f>(O25/1.645)/N25</f>
        <v>0.67763625487054147</v>
      </c>
      <c r="S25" s="4" t="str">
        <f>IF(R25&lt;15%,"YES","NO")</f>
        <v>NO</v>
      </c>
      <c r="T25" s="49"/>
      <c r="U25" s="51">
        <f>B25-T25</f>
        <v>4890</v>
      </c>
      <c r="V25" s="23" t="e">
        <f>U25/T25</f>
        <v>#DIV/0!</v>
      </c>
    </row>
    <row r="26" spans="1:22" ht="12.75" customHeight="1">
      <c r="A26" s="7" t="s">
        <v>315</v>
      </c>
      <c r="B26" s="58">
        <v>2890</v>
      </c>
      <c r="C26" s="48">
        <v>1648</v>
      </c>
      <c r="D26" s="49">
        <f>B26-C26</f>
        <v>1242</v>
      </c>
      <c r="E26" s="49">
        <f>B26+C26</f>
        <v>4538</v>
      </c>
      <c r="F26" s="19">
        <f>(C26/1.645)/B26</f>
        <v>0.34665180214764252</v>
      </c>
      <c r="G26" s="5" t="str">
        <f>IF(F26&lt;15%,"YES","NO")</f>
        <v>NO</v>
      </c>
      <c r="H26" s="58">
        <v>330</v>
      </c>
      <c r="I26" s="48">
        <v>372</v>
      </c>
      <c r="J26" s="49">
        <f>H26-I26</f>
        <v>-42</v>
      </c>
      <c r="K26" s="49">
        <f>H26+I26</f>
        <v>702</v>
      </c>
      <c r="L26" s="19">
        <f>(I26/1.645)/H26</f>
        <v>0.6852721746338768</v>
      </c>
      <c r="M26" s="4" t="str">
        <f>IF(L26&lt;15%,"YES","NO")</f>
        <v>NO</v>
      </c>
      <c r="N26" s="19">
        <f>H26/B26</f>
        <v>0.11418685121107267</v>
      </c>
      <c r="O26" s="19">
        <f>(SQRT(I26^2-(N26^2*C26^2)))/B26</f>
        <v>0.111035638087832</v>
      </c>
      <c r="P26" s="19">
        <f>N26-O26</f>
        <v>3.1512131232406676E-3</v>
      </c>
      <c r="Q26" s="19">
        <f>N26+O26</f>
        <v>0.22522248929890465</v>
      </c>
      <c r="R26" s="19">
        <f>(O26/1.645)/N26</f>
        <v>0.59112645127352759</v>
      </c>
      <c r="S26" s="4" t="str">
        <f>IF(R26&lt;15%,"YES","NO")</f>
        <v>NO</v>
      </c>
      <c r="T26" s="49"/>
      <c r="U26" s="51">
        <f>B26-T26</f>
        <v>2890</v>
      </c>
      <c r="V26" s="24" t="e">
        <f>U26/T26</f>
        <v>#DIV/0!</v>
      </c>
    </row>
    <row r="27" spans="1:22">
      <c r="A27" s="7" t="s">
        <v>103</v>
      </c>
      <c r="B27" s="58">
        <v>1070</v>
      </c>
      <c r="C27" s="48">
        <v>626</v>
      </c>
      <c r="D27" s="49">
        <f>B27-C27</f>
        <v>444</v>
      </c>
      <c r="E27" s="49">
        <f>B27+C27</f>
        <v>1696</v>
      </c>
      <c r="F27" s="19">
        <f>(C27/1.645)/B27</f>
        <v>0.35565150697383746</v>
      </c>
      <c r="G27" s="5" t="str">
        <f>IF(F27&lt;15%,"YES","NO")</f>
        <v>NO</v>
      </c>
      <c r="H27" s="58">
        <v>82</v>
      </c>
      <c r="I27" s="48">
        <v>148</v>
      </c>
      <c r="J27" s="49">
        <f>H27-I27</f>
        <v>-66</v>
      </c>
      <c r="K27" s="49">
        <f>H27+I27</f>
        <v>230</v>
      </c>
      <c r="L27" s="19">
        <f>(I27/1.645)/H27</f>
        <v>1.097190303210023</v>
      </c>
      <c r="M27" s="4" t="str">
        <f>IF(L27&lt;15%,"YES","NO")</f>
        <v>NO</v>
      </c>
      <c r="N27" s="19">
        <f>H27/B27</f>
        <v>7.6635514018691592E-2</v>
      </c>
      <c r="O27" s="19">
        <f>(SQRT(I27^2-(N27^2*C27^2)))/B27</f>
        <v>0.13084950395296951</v>
      </c>
      <c r="P27" s="19">
        <f>N27-O27</f>
        <v>-5.4213989934277923E-2</v>
      </c>
      <c r="Q27" s="19">
        <f>N27+O27</f>
        <v>0.20748501797166111</v>
      </c>
      <c r="R27" s="19">
        <f>(O27/1.645)/N27</f>
        <v>1.0379492121704899</v>
      </c>
      <c r="S27" s="4" t="str">
        <f>IF(R27&lt;15%,"YES","NO")</f>
        <v>NO</v>
      </c>
      <c r="T27" s="49"/>
      <c r="U27" s="51">
        <f>B27-T27</f>
        <v>1070</v>
      </c>
      <c r="V27" s="24" t="e">
        <f>U27/T27</f>
        <v>#DIV/0!</v>
      </c>
    </row>
    <row r="28" spans="1:22" ht="13.9" customHeight="1">
      <c r="A28" s="7" t="s">
        <v>311</v>
      </c>
      <c r="B28" s="58">
        <v>291</v>
      </c>
      <c r="C28" s="48">
        <v>282</v>
      </c>
      <c r="D28" s="49">
        <f>B28-C28</f>
        <v>9</v>
      </c>
      <c r="E28" s="49">
        <f>B28+C28</f>
        <v>573</v>
      </c>
      <c r="F28" s="18">
        <f>(C28/1.645)/B28</f>
        <v>0.58910162002945499</v>
      </c>
      <c r="G28" s="5" t="str">
        <f>IF(F28&lt;15%,"YES","NO")</f>
        <v>NO</v>
      </c>
      <c r="H28" s="58">
        <v>79</v>
      </c>
      <c r="I28" s="48">
        <v>132</v>
      </c>
      <c r="J28" s="49">
        <f>H28-I28</f>
        <v>-53</v>
      </c>
      <c r="K28" s="49">
        <f>H28+I28</f>
        <v>211</v>
      </c>
      <c r="L28" s="18">
        <f>(I28/1.645)/H28</f>
        <v>1.0157362163825938</v>
      </c>
      <c r="M28" s="4" t="str">
        <f>IF(L28&lt;15%,"YES","NO")</f>
        <v>NO</v>
      </c>
      <c r="N28" s="18">
        <f>H28/B28</f>
        <v>0.27147766323024053</v>
      </c>
      <c r="O28" s="18">
        <f>(SQRT(I28^2-(N28^2*C28^2)))/B28</f>
        <v>0.36952482251882063</v>
      </c>
      <c r="P28" s="18">
        <f>N28-O28</f>
        <v>-9.8047159288580099E-2</v>
      </c>
      <c r="Q28" s="18">
        <f>N28+O28</f>
        <v>0.64100248574906116</v>
      </c>
      <c r="R28" s="18">
        <f>(O28/1.645)/N28</f>
        <v>0.82745352893676127</v>
      </c>
      <c r="S28" s="4" t="str">
        <f>IF(R28&lt;15%,"YES","NO")</f>
        <v>NO</v>
      </c>
      <c r="T28" s="49"/>
      <c r="U28" s="51">
        <f>B28-T28</f>
        <v>291</v>
      </c>
      <c r="V28" s="23" t="e">
        <f>U28/T28</f>
        <v>#DIV/0!</v>
      </c>
    </row>
    <row r="29" spans="1:22" ht="12.75" customHeight="1">
      <c r="A29" s="7" t="s">
        <v>90</v>
      </c>
      <c r="B29" s="58">
        <v>1029</v>
      </c>
      <c r="C29" s="48">
        <v>995</v>
      </c>
      <c r="D29" s="49">
        <f>B29-C29</f>
        <v>34</v>
      </c>
      <c r="E29" s="49">
        <f>B29+C29</f>
        <v>2024</v>
      </c>
      <c r="F29" s="18">
        <f>(C29/1.645)/B29</f>
        <v>0.58781654216180612</v>
      </c>
      <c r="G29" s="5" t="str">
        <f>IF(F29&lt;15%,"YES","NO")</f>
        <v>NO</v>
      </c>
      <c r="H29" s="58">
        <v>22</v>
      </c>
      <c r="I29" s="48">
        <v>37</v>
      </c>
      <c r="J29" s="49">
        <f>H29-I29</f>
        <v>-15</v>
      </c>
      <c r="K29" s="49">
        <f>H29+I29</f>
        <v>59</v>
      </c>
      <c r="L29" s="18">
        <f>(I29/1.645)/H29</f>
        <v>1.0223818734457033</v>
      </c>
      <c r="M29" s="4" t="str">
        <f>IF(L29&lt;15%,"YES","NO")</f>
        <v>NO</v>
      </c>
      <c r="N29" s="18">
        <f>H29/B29</f>
        <v>2.1379980563654033E-2</v>
      </c>
      <c r="O29" s="18">
        <f>(SQRT(I29^2-(N29^2*C29^2)))/B29</f>
        <v>2.9419849312894274E-2</v>
      </c>
      <c r="P29" s="18">
        <f>N29-O29</f>
        <v>-8.0398687492402414E-3</v>
      </c>
      <c r="Q29" s="18">
        <f>N29+O29</f>
        <v>5.0799829876548311E-2</v>
      </c>
      <c r="R29" s="18">
        <f>(O29/1.645)/N29</f>
        <v>0.83650248529892812</v>
      </c>
      <c r="S29" s="4" t="str">
        <f>IF(R29&lt;15%,"YES","NO")</f>
        <v>NO</v>
      </c>
      <c r="T29" s="49"/>
      <c r="U29" s="51">
        <f>B29-T29</f>
        <v>1029</v>
      </c>
      <c r="V29" s="23" t="e">
        <f>U29/T29</f>
        <v>#DIV/0!</v>
      </c>
    </row>
    <row r="30" spans="1:22">
      <c r="A30" s="7" t="s">
        <v>312</v>
      </c>
      <c r="B30" s="58">
        <v>820</v>
      </c>
      <c r="C30" s="48">
        <v>686</v>
      </c>
      <c r="D30" s="49">
        <f>B30-C30</f>
        <v>134</v>
      </c>
      <c r="E30" s="49">
        <f>B30+C30</f>
        <v>1506</v>
      </c>
      <c r="F30" s="18">
        <f>(C30/1.645)/B30</f>
        <v>0.50856253243383498</v>
      </c>
      <c r="G30" s="5" t="str">
        <f>IF(F30&lt;15%,"YES","NO")</f>
        <v>NO</v>
      </c>
      <c r="H30" s="58">
        <v>0</v>
      </c>
      <c r="I30" s="48">
        <v>236</v>
      </c>
      <c r="J30" s="49">
        <f>H30-I30</f>
        <v>-236</v>
      </c>
      <c r="K30" s="49">
        <f>H30+I30</f>
        <v>236</v>
      </c>
      <c r="L30" s="18" t="e">
        <f>(I30/1.645)/H30</f>
        <v>#DIV/0!</v>
      </c>
      <c r="M30" s="4" t="e">
        <f>IF(L30&lt;15%,"YES","NO")</f>
        <v>#DIV/0!</v>
      </c>
      <c r="N30" s="18">
        <f>H30/B30</f>
        <v>0</v>
      </c>
      <c r="O30" s="18">
        <f>(SQRT(I30^2-(N30^2*C30^2)))/B30</f>
        <v>0.28780487804878047</v>
      </c>
      <c r="P30" s="18">
        <f>N30-O30</f>
        <v>-0.28780487804878047</v>
      </c>
      <c r="Q30" s="18">
        <f>N30+O30</f>
        <v>0.28780487804878047</v>
      </c>
      <c r="R30" s="18" t="e">
        <f>(O30/1.645)/N30</f>
        <v>#DIV/0!</v>
      </c>
      <c r="S30" s="4" t="e">
        <f>IF(R30&lt;15%,"YES","NO")</f>
        <v>#DIV/0!</v>
      </c>
      <c r="T30" s="49"/>
      <c r="U30" s="51">
        <f>B30-T30</f>
        <v>820</v>
      </c>
      <c r="V30" s="23" t="e">
        <f>U30/T30</f>
        <v>#DIV/0!</v>
      </c>
    </row>
    <row r="31" spans="1:22" ht="14.45" customHeight="1">
      <c r="A31" s="7"/>
      <c r="B31" s="48"/>
      <c r="C31" s="48"/>
      <c r="D31" s="49">
        <f>B31-C31</f>
        <v>0</v>
      </c>
      <c r="E31" s="49">
        <f>B31+C31</f>
        <v>0</v>
      </c>
      <c r="F31" s="18" t="e">
        <f>(C31/1.645)/B31</f>
        <v>#DIV/0!</v>
      </c>
      <c r="G31" s="5" t="e">
        <f>IF(F31&lt;15%,"YES","NO")</f>
        <v>#DIV/0!</v>
      </c>
      <c r="H31" s="48"/>
      <c r="I31" s="48"/>
      <c r="J31" s="49">
        <f>H31-I31</f>
        <v>0</v>
      </c>
      <c r="K31" s="49">
        <f>H31+I31</f>
        <v>0</v>
      </c>
      <c r="L31" s="18" t="e">
        <f>(I31/1.645)/H31</f>
        <v>#DIV/0!</v>
      </c>
      <c r="M31" s="4" t="e">
        <f>IF(L31&lt;15%,"YES","NO")</f>
        <v>#DIV/0!</v>
      </c>
      <c r="N31" s="18" t="e">
        <f>H31/B31</f>
        <v>#DIV/0!</v>
      </c>
      <c r="O31" s="18" t="e">
        <f>(SQRT(I31^2-(N31^2*C31^2)))/B31</f>
        <v>#DIV/0!</v>
      </c>
      <c r="P31" s="18" t="e">
        <f>N31-O31</f>
        <v>#DIV/0!</v>
      </c>
      <c r="Q31" s="18" t="e">
        <f>N31+O31</f>
        <v>#DIV/0!</v>
      </c>
      <c r="R31" s="18" t="e">
        <f>(O31/1.645)/N31</f>
        <v>#DIV/0!</v>
      </c>
      <c r="S31" s="4" t="e">
        <f>IF(R31&lt;15%,"YES","NO")</f>
        <v>#DIV/0!</v>
      </c>
      <c r="T31" s="49"/>
      <c r="U31" s="51">
        <f>B31-T31</f>
        <v>0</v>
      </c>
      <c r="V31" s="23" t="e">
        <f>U31/T31</f>
        <v>#DIV/0!</v>
      </c>
    </row>
    <row r="32" spans="1:22" ht="14.45" customHeight="1">
      <c r="A32" s="7"/>
      <c r="B32" s="48"/>
      <c r="C32" s="48"/>
      <c r="D32" s="49">
        <f>B32-C32</f>
        <v>0</v>
      </c>
      <c r="E32" s="49">
        <f>B32+C32</f>
        <v>0</v>
      </c>
      <c r="F32" s="19" t="e">
        <f>(C32/1.645)/B32</f>
        <v>#DIV/0!</v>
      </c>
      <c r="G32" s="5" t="e">
        <f>IF(F32&lt;15%,"YES","NO")</f>
        <v>#DIV/0!</v>
      </c>
      <c r="H32" s="48"/>
      <c r="I32" s="48"/>
      <c r="J32" s="49">
        <f>H32-I32</f>
        <v>0</v>
      </c>
      <c r="K32" s="49">
        <f>H32+I32</f>
        <v>0</v>
      </c>
      <c r="L32" s="19" t="e">
        <f>(I32/1.645)/H32</f>
        <v>#DIV/0!</v>
      </c>
      <c r="M32" s="4" t="e">
        <f>IF(L32&lt;15%,"YES","NO")</f>
        <v>#DIV/0!</v>
      </c>
      <c r="N32" s="19" t="e">
        <f>H32/B32</f>
        <v>#DIV/0!</v>
      </c>
      <c r="O32" s="19" t="e">
        <f>(SQRT(I32^2-(N32^2*C32^2)))/B32</f>
        <v>#DIV/0!</v>
      </c>
      <c r="P32" s="19" t="e">
        <f>N32-O32</f>
        <v>#DIV/0!</v>
      </c>
      <c r="Q32" s="19" t="e">
        <f>N32+O32</f>
        <v>#DIV/0!</v>
      </c>
      <c r="R32" s="19" t="e">
        <f>(O32/1.645)/N32</f>
        <v>#DIV/0!</v>
      </c>
      <c r="S32" s="4" t="e">
        <f>IF(R32&lt;15%,"YES","NO")</f>
        <v>#DIV/0!</v>
      </c>
      <c r="T32" s="49"/>
      <c r="U32" s="51">
        <f>B32-T32</f>
        <v>0</v>
      </c>
      <c r="V32" s="24" t="e">
        <f>U32/T32</f>
        <v>#DIV/0!</v>
      </c>
    </row>
    <row r="33" spans="1:25" ht="12.75" customHeight="1">
      <c r="A33" s="7"/>
      <c r="B33" s="48"/>
      <c r="C33" s="48"/>
      <c r="D33" s="49">
        <f>B33-C33</f>
        <v>0</v>
      </c>
      <c r="E33" s="49">
        <f>B33+C33</f>
        <v>0</v>
      </c>
      <c r="F33" s="18" t="e">
        <f>(C33/1.645)/B33</f>
        <v>#DIV/0!</v>
      </c>
      <c r="G33" s="5" t="e">
        <f>IF(F33&lt;15%,"YES","NO")</f>
        <v>#DIV/0!</v>
      </c>
      <c r="H33" s="48"/>
      <c r="I33" s="48"/>
      <c r="J33" s="49">
        <f>H33-I33</f>
        <v>0</v>
      </c>
      <c r="K33" s="49">
        <f>H33+I33</f>
        <v>0</v>
      </c>
      <c r="L33" s="18" t="e">
        <f>(I33/1.645)/H33</f>
        <v>#DIV/0!</v>
      </c>
      <c r="M33" s="4" t="e">
        <f>IF(L33&lt;15%,"YES","NO")</f>
        <v>#DIV/0!</v>
      </c>
      <c r="N33" s="18" t="e">
        <f>H33/B33</f>
        <v>#DIV/0!</v>
      </c>
      <c r="O33" s="18" t="e">
        <f>(SQRT(I33^2-(N33^2*C33^2)))/B33</f>
        <v>#DIV/0!</v>
      </c>
      <c r="P33" s="18" t="e">
        <f>N33-O33</f>
        <v>#DIV/0!</v>
      </c>
      <c r="Q33" s="18" t="e">
        <f>N33+O33</f>
        <v>#DIV/0!</v>
      </c>
      <c r="R33" s="18" t="e">
        <f>(O33/1.645)/N33</f>
        <v>#DIV/0!</v>
      </c>
      <c r="S33" s="4" t="e">
        <f>IF(R33&lt;15%,"YES","NO")</f>
        <v>#DIV/0!</v>
      </c>
      <c r="T33" s="49"/>
      <c r="U33" s="51">
        <f>B33-T33</f>
        <v>0</v>
      </c>
      <c r="V33" s="23" t="e">
        <f>U33/T33</f>
        <v>#DIV/0!</v>
      </c>
    </row>
    <row r="34" spans="1:25" ht="12.75" customHeight="1">
      <c r="A34" s="7"/>
      <c r="B34" s="48"/>
      <c r="C34" s="48"/>
      <c r="D34" s="49">
        <f>B34-C34</f>
        <v>0</v>
      </c>
      <c r="E34" s="49">
        <f>B34+C34</f>
        <v>0</v>
      </c>
      <c r="F34" s="18" t="e">
        <f>(C34/1.645)/B34</f>
        <v>#DIV/0!</v>
      </c>
      <c r="G34" s="5" t="e">
        <f>IF(F34&lt;15%,"YES","NO")</f>
        <v>#DIV/0!</v>
      </c>
      <c r="H34" s="48"/>
      <c r="I34" s="48"/>
      <c r="J34" s="49">
        <f>H34-I34</f>
        <v>0</v>
      </c>
      <c r="K34" s="49">
        <f>H34+I34</f>
        <v>0</v>
      </c>
      <c r="L34" s="18" t="e">
        <f>(I34/1.645)/H34</f>
        <v>#DIV/0!</v>
      </c>
      <c r="M34" s="4" t="e">
        <f>IF(L34&lt;15%,"YES","NO")</f>
        <v>#DIV/0!</v>
      </c>
      <c r="N34" s="18" t="e">
        <f>H34/B34</f>
        <v>#DIV/0!</v>
      </c>
      <c r="O34" s="18" t="e">
        <f>(SQRT(I34^2-(N34^2*C34^2)))/B34</f>
        <v>#DIV/0!</v>
      </c>
      <c r="P34" s="18" t="e">
        <f>N34-O34</f>
        <v>#DIV/0!</v>
      </c>
      <c r="Q34" s="18" t="e">
        <f>N34+O34</f>
        <v>#DIV/0!</v>
      </c>
      <c r="R34" s="18" t="e">
        <f>(O34/1.645)/N34</f>
        <v>#DIV/0!</v>
      </c>
      <c r="S34" s="4" t="e">
        <f>IF(R34&lt;15%,"YES","NO")</f>
        <v>#DIV/0!</v>
      </c>
      <c r="T34" s="49"/>
      <c r="U34" s="51">
        <f>B34-T34</f>
        <v>0</v>
      </c>
      <c r="V34" s="23" t="e">
        <f>U34/T34</f>
        <v>#DIV/0!</v>
      </c>
    </row>
    <row r="35" spans="1:25" ht="13.15" customHeight="1">
      <c r="A35" s="7"/>
      <c r="B35" s="48"/>
      <c r="C35" s="48"/>
      <c r="D35" s="49">
        <f>B35-C35</f>
        <v>0</v>
      </c>
      <c r="E35" s="49">
        <f>B35+C35</f>
        <v>0</v>
      </c>
      <c r="F35" s="18" t="e">
        <f>(C35/1.645)/B35</f>
        <v>#DIV/0!</v>
      </c>
      <c r="G35" s="5" t="e">
        <f>IF(F35&lt;15%,"YES","NO")</f>
        <v>#DIV/0!</v>
      </c>
      <c r="H35" s="48"/>
      <c r="I35" s="48"/>
      <c r="J35" s="49">
        <f>H35-I35</f>
        <v>0</v>
      </c>
      <c r="K35" s="49">
        <f>H35+I35</f>
        <v>0</v>
      </c>
      <c r="L35" s="18" t="e">
        <f>(I35/1.645)/H35</f>
        <v>#DIV/0!</v>
      </c>
      <c r="M35" s="4" t="e">
        <f>IF(L35&lt;15%,"YES","NO")</f>
        <v>#DIV/0!</v>
      </c>
      <c r="N35" s="18" t="e">
        <f>H35/B35</f>
        <v>#DIV/0!</v>
      </c>
      <c r="O35" s="18" t="e">
        <f>(SQRT(I35^2-(N35^2*C35^2)))/B35</f>
        <v>#DIV/0!</v>
      </c>
      <c r="P35" s="18" t="e">
        <f>N35-O35</f>
        <v>#DIV/0!</v>
      </c>
      <c r="Q35" s="18" t="e">
        <f>N35+O35</f>
        <v>#DIV/0!</v>
      </c>
      <c r="R35" s="18" t="e">
        <f>(O35/1.645)/N35</f>
        <v>#DIV/0!</v>
      </c>
      <c r="S35" s="4" t="e">
        <f>IF(R35&lt;15%,"YES","NO")</f>
        <v>#DIV/0!</v>
      </c>
      <c r="T35" s="49"/>
      <c r="U35" s="51">
        <f>B35-T35</f>
        <v>0</v>
      </c>
      <c r="V35" s="23" t="e">
        <f>U35/T35</f>
        <v>#DIV/0!</v>
      </c>
    </row>
    <row r="36" spans="1:25" ht="14.45" customHeight="1">
      <c r="A36" s="7"/>
      <c r="B36" s="48"/>
      <c r="C36" s="48"/>
      <c r="D36" s="49">
        <f>B36-C36</f>
        <v>0</v>
      </c>
      <c r="E36" s="49">
        <f>B36+C36</f>
        <v>0</v>
      </c>
      <c r="F36" s="18" t="e">
        <f>(C36/1.645)/B36</f>
        <v>#DIV/0!</v>
      </c>
      <c r="G36" s="5" t="e">
        <f>IF(F36&lt;15%,"YES","NO")</f>
        <v>#DIV/0!</v>
      </c>
      <c r="H36" s="48"/>
      <c r="I36" s="48"/>
      <c r="J36" s="49">
        <f>H36-I36</f>
        <v>0</v>
      </c>
      <c r="K36" s="49">
        <f>H36+I36</f>
        <v>0</v>
      </c>
      <c r="L36" s="18" t="e">
        <f>(I36/1.645)/H36</f>
        <v>#DIV/0!</v>
      </c>
      <c r="M36" s="4" t="e">
        <f>IF(L36&lt;15%,"YES","NO")</f>
        <v>#DIV/0!</v>
      </c>
      <c r="N36" s="18" t="e">
        <f>H36/B36</f>
        <v>#DIV/0!</v>
      </c>
      <c r="O36" s="18" t="e">
        <f>(SQRT(I36^2-(N36^2*C36^2)))/B36</f>
        <v>#DIV/0!</v>
      </c>
      <c r="P36" s="18" t="e">
        <f>N36-O36</f>
        <v>#DIV/0!</v>
      </c>
      <c r="Q36" s="18" t="e">
        <f>N36+O36</f>
        <v>#DIV/0!</v>
      </c>
      <c r="R36" s="18" t="e">
        <f>(O36/1.645)/N36</f>
        <v>#DIV/0!</v>
      </c>
      <c r="S36" s="4" t="e">
        <f>IF(R36&lt;15%,"YES","NO")</f>
        <v>#DIV/0!</v>
      </c>
      <c r="T36" s="49"/>
      <c r="U36" s="51">
        <f>B36-T36</f>
        <v>0</v>
      </c>
      <c r="V36" s="23" t="e">
        <f>U36/T36</f>
        <v>#DIV/0!</v>
      </c>
    </row>
    <row r="37" spans="1:25" ht="12.75" customHeight="1">
      <c r="A37" s="7"/>
      <c r="B37" s="48"/>
      <c r="C37" s="48"/>
      <c r="D37" s="49">
        <f>B37-C37</f>
        <v>0</v>
      </c>
      <c r="E37" s="49">
        <f>B37+C37</f>
        <v>0</v>
      </c>
      <c r="F37" s="18" t="e">
        <f>(C37/1.645)/B37</f>
        <v>#DIV/0!</v>
      </c>
      <c r="G37" s="5" t="e">
        <f>IF(F37&lt;15%,"YES","NO")</f>
        <v>#DIV/0!</v>
      </c>
      <c r="H37" s="48"/>
      <c r="I37" s="48"/>
      <c r="J37" s="49">
        <f>H37-I37</f>
        <v>0</v>
      </c>
      <c r="K37" s="49">
        <f>H37+I37</f>
        <v>0</v>
      </c>
      <c r="L37" s="18" t="e">
        <f>(I37/1.645)/H37</f>
        <v>#DIV/0!</v>
      </c>
      <c r="M37" s="4" t="e">
        <f>IF(L37&lt;15%,"YES","NO")</f>
        <v>#DIV/0!</v>
      </c>
      <c r="N37" s="18" t="e">
        <f>H37/B37</f>
        <v>#DIV/0!</v>
      </c>
      <c r="O37" s="18" t="e">
        <f>(SQRT(I37^2-(N37^2*C37^2)))/B37</f>
        <v>#DIV/0!</v>
      </c>
      <c r="P37" s="18" t="e">
        <f>N37-O37</f>
        <v>#DIV/0!</v>
      </c>
      <c r="Q37" s="18" t="e">
        <f>N37+O37</f>
        <v>#DIV/0!</v>
      </c>
      <c r="R37" s="18" t="e">
        <f>(O37/1.645)/N37</f>
        <v>#DIV/0!</v>
      </c>
      <c r="S37" s="4" t="e">
        <f>IF(R37&lt;15%,"YES","NO")</f>
        <v>#DIV/0!</v>
      </c>
      <c r="T37" s="49"/>
      <c r="U37" s="51">
        <f>B37-T37</f>
        <v>0</v>
      </c>
      <c r="V37" s="23" t="e">
        <f>U37/T37</f>
        <v>#DIV/0!</v>
      </c>
    </row>
    <row r="38" spans="1:25" ht="13.15" customHeight="1">
      <c r="A38" s="7"/>
      <c r="B38" s="48"/>
      <c r="C38" s="48"/>
      <c r="D38" s="49">
        <f>B38-C38</f>
        <v>0</v>
      </c>
      <c r="E38" s="49">
        <f>B38+C38</f>
        <v>0</v>
      </c>
      <c r="F38" s="18" t="e">
        <f>(C38/1.645)/B38</f>
        <v>#DIV/0!</v>
      </c>
      <c r="G38" s="5" t="e">
        <f>IF(F38&lt;15%,"YES","NO")</f>
        <v>#DIV/0!</v>
      </c>
      <c r="H38" s="48"/>
      <c r="I38" s="48"/>
      <c r="J38" s="49">
        <f>H38-I38</f>
        <v>0</v>
      </c>
      <c r="K38" s="49">
        <f>H38+I38</f>
        <v>0</v>
      </c>
      <c r="L38" s="18" t="e">
        <f>(I38/1.645)/H38</f>
        <v>#DIV/0!</v>
      </c>
      <c r="M38" s="4" t="e">
        <f>IF(L38&lt;15%,"YES","NO")</f>
        <v>#DIV/0!</v>
      </c>
      <c r="N38" s="18" t="e">
        <f>H38/B38</f>
        <v>#DIV/0!</v>
      </c>
      <c r="O38" s="18" t="e">
        <f>(SQRT(I38^2-(N38^2*C38^2)))/B38</f>
        <v>#DIV/0!</v>
      </c>
      <c r="P38" s="18" t="e">
        <f>N38-O38</f>
        <v>#DIV/0!</v>
      </c>
      <c r="Q38" s="18" t="e">
        <f>N38+O38</f>
        <v>#DIV/0!</v>
      </c>
      <c r="R38" s="18" t="e">
        <f>(O38/1.645)/N38</f>
        <v>#DIV/0!</v>
      </c>
      <c r="S38" s="4" t="e">
        <f>IF(R38&lt;15%,"YES","NO")</f>
        <v>#DIV/0!</v>
      </c>
      <c r="T38" s="49"/>
      <c r="U38" s="51">
        <f>B38-T38</f>
        <v>0</v>
      </c>
      <c r="V38" s="23" t="e">
        <f>U38/T38</f>
        <v>#DIV/0!</v>
      </c>
    </row>
    <row r="39" spans="1:25">
      <c r="A39" s="7"/>
      <c r="B39" s="48"/>
      <c r="C39" s="48"/>
      <c r="D39" s="49">
        <f>B39-C39</f>
        <v>0</v>
      </c>
      <c r="E39" s="49">
        <f>B39+C39</f>
        <v>0</v>
      </c>
      <c r="F39" s="19" t="e">
        <f>(C39/1.645)/B39</f>
        <v>#DIV/0!</v>
      </c>
      <c r="G39" s="5" t="e">
        <f>IF(F39&lt;15%,"YES","NO")</f>
        <v>#DIV/0!</v>
      </c>
      <c r="H39" s="48"/>
      <c r="I39" s="48"/>
      <c r="J39" s="49">
        <f>H39-I39</f>
        <v>0</v>
      </c>
      <c r="K39" s="49">
        <f>H39+I39</f>
        <v>0</v>
      </c>
      <c r="L39" s="19" t="e">
        <f>(I39/1.645)/H39</f>
        <v>#DIV/0!</v>
      </c>
      <c r="M39" s="4" t="e">
        <f>IF(L39&lt;15%,"YES","NO")</f>
        <v>#DIV/0!</v>
      </c>
      <c r="N39" s="19" t="e">
        <f>H39/B39</f>
        <v>#DIV/0!</v>
      </c>
      <c r="O39" s="19" t="e">
        <f>(SQRT(I39^2-(N39^2*C39^2)))/B39</f>
        <v>#DIV/0!</v>
      </c>
      <c r="P39" s="19" t="e">
        <f>N39-O39</f>
        <v>#DIV/0!</v>
      </c>
      <c r="Q39" s="19" t="e">
        <f>N39+O39</f>
        <v>#DIV/0!</v>
      </c>
      <c r="R39" s="19" t="e">
        <f>(O39/1.645)/N39</f>
        <v>#DIV/0!</v>
      </c>
      <c r="S39" s="4" t="e">
        <f>IF(R39&lt;15%,"YES","NO")</f>
        <v>#DIV/0!</v>
      </c>
      <c r="T39" s="49"/>
      <c r="U39" s="51">
        <f>B39-T39</f>
        <v>0</v>
      </c>
      <c r="V39" s="24" t="e">
        <f>U39/T39</f>
        <v>#DIV/0!</v>
      </c>
    </row>
    <row r="40" spans="1:25" ht="17.45" customHeight="1">
      <c r="A40" s="7"/>
      <c r="B40" s="48"/>
      <c r="C40" s="48"/>
      <c r="D40" s="49">
        <f>B40-C40</f>
        <v>0</v>
      </c>
      <c r="E40" s="49">
        <f>B40+C40</f>
        <v>0</v>
      </c>
      <c r="F40" s="18" t="e">
        <f>(C40/1.645)/B40</f>
        <v>#DIV/0!</v>
      </c>
      <c r="G40" s="5" t="e">
        <f>IF(F40&lt;15%,"YES","NO")</f>
        <v>#DIV/0!</v>
      </c>
      <c r="H40" s="48"/>
      <c r="I40" s="48"/>
      <c r="J40" s="49">
        <f>H40-I40</f>
        <v>0</v>
      </c>
      <c r="K40" s="49">
        <f>H40+I40</f>
        <v>0</v>
      </c>
      <c r="L40" s="18" t="e">
        <f>(I40/1.645)/H40</f>
        <v>#DIV/0!</v>
      </c>
      <c r="M40" s="4" t="e">
        <f>IF(L40&lt;15%,"YES","NO")</f>
        <v>#DIV/0!</v>
      </c>
      <c r="N40" s="18" t="e">
        <f>H40/B40</f>
        <v>#DIV/0!</v>
      </c>
      <c r="O40" s="18" t="e">
        <f>(SQRT(I40^2-(N40^2*C40^2)))/B40</f>
        <v>#DIV/0!</v>
      </c>
      <c r="P40" s="18" t="e">
        <f>N40-O40</f>
        <v>#DIV/0!</v>
      </c>
      <c r="Q40" s="18" t="e">
        <f>N40+O40</f>
        <v>#DIV/0!</v>
      </c>
      <c r="R40" s="18" t="e">
        <f>(O40/1.645)/N40</f>
        <v>#DIV/0!</v>
      </c>
      <c r="S40" s="4" t="e">
        <f>IF(R40&lt;15%,"YES","NO")</f>
        <v>#DIV/0!</v>
      </c>
      <c r="T40" s="49"/>
      <c r="U40" s="51">
        <f>B40-T40</f>
        <v>0</v>
      </c>
      <c r="V40" s="23" t="e">
        <f>U40/T40</f>
        <v>#DIV/0!</v>
      </c>
    </row>
    <row r="41" spans="1:25" ht="15.6" customHeight="1">
      <c r="A41" s="7"/>
      <c r="B41" s="48"/>
      <c r="C41" s="48"/>
      <c r="D41" s="49">
        <f>B41-C41</f>
        <v>0</v>
      </c>
      <c r="E41" s="49">
        <f>B41+C41</f>
        <v>0</v>
      </c>
      <c r="F41" s="19" t="e">
        <f>(C41/1.645)/B41</f>
        <v>#DIV/0!</v>
      </c>
      <c r="G41" s="5" t="e">
        <f>IF(F41&lt;15%,"YES","NO")</f>
        <v>#DIV/0!</v>
      </c>
      <c r="H41" s="48"/>
      <c r="I41" s="48"/>
      <c r="J41" s="49">
        <f>H41-I41</f>
        <v>0</v>
      </c>
      <c r="K41" s="49">
        <f>H41+I41</f>
        <v>0</v>
      </c>
      <c r="L41" s="19" t="e">
        <f>(I41/1.645)/H41</f>
        <v>#DIV/0!</v>
      </c>
      <c r="M41" s="4" t="e">
        <f>IF(L41&lt;15%,"YES","NO")</f>
        <v>#DIV/0!</v>
      </c>
      <c r="N41" s="19" t="e">
        <f>H41/B41</f>
        <v>#DIV/0!</v>
      </c>
      <c r="O41" s="19" t="e">
        <f>(SQRT(I41^2-(N41^2*C41^2)))/B41</f>
        <v>#DIV/0!</v>
      </c>
      <c r="P41" s="19" t="e">
        <f>N41-O41</f>
        <v>#DIV/0!</v>
      </c>
      <c r="Q41" s="19" t="e">
        <f>N41+O41</f>
        <v>#DIV/0!</v>
      </c>
      <c r="R41" s="19" t="e">
        <f>(O41/1.645)/N41</f>
        <v>#DIV/0!</v>
      </c>
      <c r="S41" s="4" t="e">
        <f>IF(R41&lt;15%,"YES","NO")</f>
        <v>#DIV/0!</v>
      </c>
      <c r="T41" s="49"/>
      <c r="U41" s="51">
        <f>B41-T41</f>
        <v>0</v>
      </c>
      <c r="V41" s="24" t="e">
        <f>U41/T41</f>
        <v>#DIV/0!</v>
      </c>
    </row>
    <row r="42" spans="1:25" ht="14.45" customHeight="1">
      <c r="A42" s="7"/>
      <c r="B42" s="48"/>
      <c r="C42" s="48"/>
      <c r="D42" s="49">
        <f>B42-C42</f>
        <v>0</v>
      </c>
      <c r="E42" s="49">
        <f>B42+C42</f>
        <v>0</v>
      </c>
      <c r="F42" s="18" t="e">
        <f>(C42/1.645)/B42</f>
        <v>#DIV/0!</v>
      </c>
      <c r="G42" s="5" t="e">
        <f>IF(F42&lt;15%,"YES","NO")</f>
        <v>#DIV/0!</v>
      </c>
      <c r="H42" s="48"/>
      <c r="I42" s="48"/>
      <c r="J42" s="49">
        <f>H42-I42</f>
        <v>0</v>
      </c>
      <c r="K42" s="49">
        <f>H42+I42</f>
        <v>0</v>
      </c>
      <c r="L42" s="18" t="e">
        <f>(I42/1.645)/H42</f>
        <v>#DIV/0!</v>
      </c>
      <c r="M42" s="4" t="e">
        <f>IF(L42&lt;15%,"YES","NO")</f>
        <v>#DIV/0!</v>
      </c>
      <c r="N42" s="18" t="e">
        <f>H42/B42</f>
        <v>#DIV/0!</v>
      </c>
      <c r="O42" s="18" t="e">
        <f>(SQRT(I42^2-(N42^2*C42^2)))/B42</f>
        <v>#DIV/0!</v>
      </c>
      <c r="P42" s="18" t="e">
        <f>N42-O42</f>
        <v>#DIV/0!</v>
      </c>
      <c r="Q42" s="18" t="e">
        <f>N42+O42</f>
        <v>#DIV/0!</v>
      </c>
      <c r="R42" s="18" t="e">
        <f>(O42/1.645)/N42</f>
        <v>#DIV/0!</v>
      </c>
      <c r="S42" s="4" t="e">
        <f>IF(R42&lt;15%,"YES","NO")</f>
        <v>#DIV/0!</v>
      </c>
      <c r="T42" s="49"/>
      <c r="U42" s="51">
        <f>B42-T42</f>
        <v>0</v>
      </c>
      <c r="V42" s="23" t="e">
        <f>U42/T42</f>
        <v>#DIV/0!</v>
      </c>
    </row>
    <row r="43" spans="1:25" ht="17.45" customHeight="1">
      <c r="A43" s="7"/>
      <c r="B43" s="48"/>
      <c r="C43" s="48"/>
      <c r="D43" s="49">
        <f>B43-C43</f>
        <v>0</v>
      </c>
      <c r="E43" s="49">
        <f>B43+C43</f>
        <v>0</v>
      </c>
      <c r="F43" s="18" t="e">
        <f>(C43/1.645)/B43</f>
        <v>#DIV/0!</v>
      </c>
      <c r="G43" s="5" t="e">
        <f>IF(F43&lt;15%,"YES","NO")</f>
        <v>#DIV/0!</v>
      </c>
      <c r="H43" s="48"/>
      <c r="I43" s="48"/>
      <c r="J43" s="49">
        <f>H43-I43</f>
        <v>0</v>
      </c>
      <c r="K43" s="49">
        <f>H43+I43</f>
        <v>0</v>
      </c>
      <c r="L43" s="18" t="e">
        <f>(I43/1.645)/H43</f>
        <v>#DIV/0!</v>
      </c>
      <c r="M43" s="4" t="e">
        <f>IF(L43&lt;15%,"YES","NO")</f>
        <v>#DIV/0!</v>
      </c>
      <c r="N43" s="18" t="e">
        <f>H43/B43</f>
        <v>#DIV/0!</v>
      </c>
      <c r="O43" s="18" t="e">
        <f>(SQRT(I43^2-(N43^2*C43^2)))/B43</f>
        <v>#DIV/0!</v>
      </c>
      <c r="P43" s="18" t="e">
        <f>N43-O43</f>
        <v>#DIV/0!</v>
      </c>
      <c r="Q43" s="18" t="e">
        <f>N43+O43</f>
        <v>#DIV/0!</v>
      </c>
      <c r="R43" s="18" t="e">
        <f>(O43/1.645)/N43</f>
        <v>#DIV/0!</v>
      </c>
      <c r="S43" s="4" t="e">
        <f>IF(R43&lt;15%,"YES","NO")</f>
        <v>#DIV/0!</v>
      </c>
      <c r="T43" s="49"/>
      <c r="U43" s="51">
        <f>B43-T43</f>
        <v>0</v>
      </c>
      <c r="V43" s="23" t="e">
        <f>U43/T43</f>
        <v>#DIV/0!</v>
      </c>
    </row>
    <row r="44" spans="1:25" ht="16.899999999999999" customHeight="1">
      <c r="A44" s="7"/>
      <c r="B44" s="50"/>
      <c r="C44" s="48"/>
      <c r="D44" s="49">
        <f>B44-C44</f>
        <v>0</v>
      </c>
      <c r="E44" s="49">
        <f>B44+C44</f>
        <v>0</v>
      </c>
      <c r="F44" s="18" t="e">
        <f>(C44/1.645)/B44</f>
        <v>#DIV/0!</v>
      </c>
      <c r="G44" s="5" t="e">
        <f>IF(F44&lt;15%,"YES","NO")</f>
        <v>#DIV/0!</v>
      </c>
      <c r="H44" s="48"/>
      <c r="I44" s="48"/>
      <c r="J44" s="49">
        <f>H44-I44</f>
        <v>0</v>
      </c>
      <c r="K44" s="49">
        <f>H44+I44</f>
        <v>0</v>
      </c>
      <c r="L44" s="18" t="e">
        <f>(I44/1.645)/H44</f>
        <v>#DIV/0!</v>
      </c>
      <c r="M44" s="4" t="e">
        <f>IF(L44&lt;15%,"YES","NO")</f>
        <v>#DIV/0!</v>
      </c>
      <c r="N44" s="18" t="e">
        <f>H44/B44</f>
        <v>#DIV/0!</v>
      </c>
      <c r="O44" s="18" t="e">
        <f>(SQRT(I44^2-(N44^2*C44^2)))/B44</f>
        <v>#DIV/0!</v>
      </c>
      <c r="P44" s="18" t="e">
        <f>N44-O44</f>
        <v>#DIV/0!</v>
      </c>
      <c r="Q44" s="18" t="e">
        <f>N44+O44</f>
        <v>#DIV/0!</v>
      </c>
      <c r="R44" s="18" t="e">
        <f>(O44/1.645)/N44</f>
        <v>#DIV/0!</v>
      </c>
      <c r="S44" s="4" t="e">
        <f>IF(R44&lt;15%,"YES","NO")</f>
        <v>#DIV/0!</v>
      </c>
      <c r="T44" s="49"/>
      <c r="U44" s="51">
        <f>B44-T44</f>
        <v>0</v>
      </c>
      <c r="V44" s="23" t="e">
        <f>U44/T44</f>
        <v>#DIV/0!</v>
      </c>
    </row>
    <row r="45" spans="1:25" ht="16.899999999999999" customHeight="1">
      <c r="A45" s="7"/>
      <c r="B45" s="50"/>
      <c r="C45" s="48"/>
      <c r="D45" s="49">
        <f>B45-C45</f>
        <v>0</v>
      </c>
      <c r="E45" s="49">
        <f>B45+C45</f>
        <v>0</v>
      </c>
      <c r="F45" s="18" t="e">
        <f>(C45/1.645)/B45</f>
        <v>#DIV/0!</v>
      </c>
      <c r="G45" s="5" t="e">
        <f>IF(F45&lt;15%,"YES","NO")</f>
        <v>#DIV/0!</v>
      </c>
      <c r="H45" s="48"/>
      <c r="I45" s="48"/>
      <c r="J45" s="49">
        <f>H45-I45</f>
        <v>0</v>
      </c>
      <c r="K45" s="49">
        <f>H45+I45</f>
        <v>0</v>
      </c>
      <c r="L45" s="18" t="e">
        <f>(I45/1.645)/H45</f>
        <v>#DIV/0!</v>
      </c>
      <c r="M45" s="4" t="e">
        <f>IF(L45&lt;15%,"YES","NO")</f>
        <v>#DIV/0!</v>
      </c>
      <c r="N45" s="18" t="e">
        <f>H45/B45</f>
        <v>#DIV/0!</v>
      </c>
      <c r="O45" s="18" t="e">
        <f>(SQRT(I45^2-(N45^2*C45^2)))/B45</f>
        <v>#DIV/0!</v>
      </c>
      <c r="P45" s="18" t="e">
        <f>N45-O45</f>
        <v>#DIV/0!</v>
      </c>
      <c r="Q45" s="18" t="e">
        <f>N45+O45</f>
        <v>#DIV/0!</v>
      </c>
      <c r="R45" s="18" t="e">
        <f>(O45/1.645)/N45</f>
        <v>#DIV/0!</v>
      </c>
      <c r="S45" s="4" t="e">
        <f>IF(R45&lt;15%,"YES","NO")</f>
        <v>#DIV/0!</v>
      </c>
      <c r="T45" s="49"/>
      <c r="U45" s="51">
        <f>B45-T45</f>
        <v>0</v>
      </c>
      <c r="V45" s="23" t="e">
        <f>U45/T45</f>
        <v>#DIV/0!</v>
      </c>
    </row>
    <row r="46" spans="1:25" ht="16.149999999999999" customHeight="1">
      <c r="A46" s="7"/>
      <c r="B46" s="50"/>
      <c r="C46" s="48"/>
      <c r="D46" s="49"/>
      <c r="E46" s="49"/>
      <c r="F46" s="19"/>
      <c r="G46" s="5"/>
      <c r="H46" s="48"/>
      <c r="I46" s="48"/>
      <c r="J46" s="49"/>
      <c r="K46" s="49"/>
      <c r="L46" s="19"/>
      <c r="M46" s="4"/>
      <c r="N46" s="19"/>
      <c r="O46" s="19"/>
      <c r="P46" s="19"/>
      <c r="Q46" s="19"/>
      <c r="R46" s="19"/>
      <c r="S46" s="4"/>
      <c r="T46" s="49"/>
      <c r="U46" s="51"/>
      <c r="V46" s="24"/>
    </row>
    <row r="47" spans="1:25">
      <c r="B47" s="25"/>
      <c r="C47" s="25"/>
      <c r="D47" s="1"/>
      <c r="E47" s="1"/>
      <c r="F47" s="11"/>
      <c r="H47" s="25"/>
      <c r="I47" s="25"/>
      <c r="J47" s="1"/>
      <c r="K47" s="1"/>
      <c r="L47" s="11"/>
      <c r="M47" s="1"/>
      <c r="N47" s="11"/>
      <c r="O47" s="11"/>
      <c r="P47" s="11"/>
      <c r="Q47" s="11"/>
      <c r="R47" s="11"/>
      <c r="S47" s="1"/>
      <c r="T47" s="1"/>
      <c r="U47" s="26"/>
      <c r="V47" s="13"/>
    </row>
    <row r="48" spans="1:25">
      <c r="A48" s="3" t="s">
        <v>15</v>
      </c>
      <c r="B48" s="12">
        <f>SUM(B5:B46)</f>
        <v>629872</v>
      </c>
      <c r="C48" s="25">
        <f>SQRT((SUMSQ(C5:C46)))</f>
        <v>17972.917125497464</v>
      </c>
      <c r="D48" s="1">
        <f>B48-C48</f>
        <v>611899.08287450252</v>
      </c>
      <c r="E48" s="1">
        <f>B48+C48</f>
        <v>647844.91712549748</v>
      </c>
      <c r="F48" s="11">
        <f>(C48/1.645)/B48</f>
        <v>1.7346040920416524E-2</v>
      </c>
      <c r="G48" t="str">
        <f>IF(F48&lt;15%,"YES","NO")</f>
        <v>YES</v>
      </c>
      <c r="H48" s="25">
        <f>SUM(H5:H46)</f>
        <v>198917</v>
      </c>
      <c r="I48" s="25">
        <f>SQRT((SUMSQ(I5:I46)))</f>
        <v>13032.567974117765</v>
      </c>
      <c r="J48" s="1">
        <f>H48-I48</f>
        <v>185884.43202588224</v>
      </c>
      <c r="K48" s="1">
        <f>H48+I48</f>
        <v>211949.56797411776</v>
      </c>
      <c r="L48" s="11">
        <f>(I48/1.645)/H48</f>
        <v>3.9828339070405956E-2</v>
      </c>
      <c r="M48" s="1" t="str">
        <f>IF(L48&lt;15%,"YES","NO")</f>
        <v>YES</v>
      </c>
      <c r="N48" s="11">
        <f>H48/B48</f>
        <v>0.31580543348489853</v>
      </c>
      <c r="O48" s="11" t="e">
        <f>SQRT((SUMSQ(O5:O46)))</f>
        <v>#DIV/0!</v>
      </c>
      <c r="P48" s="11"/>
      <c r="Q48" s="11"/>
      <c r="R48" s="11"/>
      <c r="S48" s="1"/>
      <c r="T48" s="1"/>
      <c r="U48" s="26">
        <f>B48-T48</f>
        <v>629872</v>
      </c>
      <c r="V48" s="13" t="e">
        <f>U48/T48</f>
        <v>#DIV/0!</v>
      </c>
      <c r="W48">
        <v>94350</v>
      </c>
      <c r="X48">
        <f>H48-W48</f>
        <v>104567</v>
      </c>
      <c r="Y48" s="10">
        <f>X48/W48</f>
        <v>1.1082882882882883</v>
      </c>
    </row>
    <row r="49" spans="1:22">
      <c r="B49" s="25"/>
      <c r="C49" s="25"/>
      <c r="D49" s="1"/>
      <c r="E49" s="1"/>
      <c r="F49" s="11"/>
      <c r="H49" s="25"/>
      <c r="I49" s="25"/>
      <c r="J49" s="1"/>
      <c r="K49" s="1"/>
      <c r="L49" s="11"/>
      <c r="M49" s="1"/>
      <c r="N49" s="11"/>
      <c r="O49" s="11"/>
      <c r="P49" s="11"/>
      <c r="Q49" s="11"/>
      <c r="R49" s="11"/>
      <c r="S49" s="1"/>
      <c r="T49" s="1"/>
      <c r="U49" s="26"/>
      <c r="V49" s="13"/>
    </row>
    <row r="50" spans="1:22">
      <c r="D50" s="1"/>
      <c r="E50" s="1"/>
      <c r="F50" s="11"/>
      <c r="J50" s="1"/>
      <c r="K50" s="1"/>
      <c r="L50" s="11"/>
      <c r="M50" s="1"/>
      <c r="N50" s="11"/>
      <c r="O50" s="11"/>
      <c r="P50" s="11"/>
      <c r="Q50" s="11"/>
      <c r="R50" s="11"/>
      <c r="S50" s="1"/>
      <c r="T50" s="1"/>
      <c r="U50" s="12"/>
      <c r="V50" s="13"/>
    </row>
    <row r="51" spans="1:22">
      <c r="A51" s="3" t="s">
        <v>318</v>
      </c>
    </row>
    <row r="53" spans="1:22">
      <c r="H53" s="1"/>
    </row>
    <row r="54" spans="1:22">
      <c r="H54" s="10"/>
    </row>
  </sheetData>
  <autoFilter ref="A4:V46" xr:uid="{00000000-0009-0000-0000-000000000000}">
    <filterColumn colId="1">
      <filters>
        <filter val="1,212"/>
        <filter val="1,240"/>
        <filter val="1,323"/>
        <filter val="1,666"/>
        <filter val="1,852"/>
        <filter val="1164"/>
        <filter val="12,584"/>
        <filter val="1368"/>
        <filter val="2,682"/>
        <filter val="2,880"/>
        <filter val="2,894"/>
        <filter val="2171"/>
        <filter val="2209"/>
        <filter val="265593"/>
        <filter val="2981"/>
        <filter val="2984"/>
        <filter val="3,206"/>
        <filter val="3,271"/>
        <filter val="3041"/>
        <filter val="3422"/>
        <filter val="3568"/>
        <filter val="3977"/>
        <filter val="4602"/>
        <filter val="7,782"/>
        <filter val="8154"/>
        <filter val="9956"/>
      </filters>
    </filterColumn>
    <sortState xmlns:xlrd2="http://schemas.microsoft.com/office/spreadsheetml/2017/richdata2" ref="A5:V46">
      <sortCondition descending="1" ref="H4:H46"/>
    </sortState>
  </autoFilter>
  <mergeCells count="4">
    <mergeCell ref="B3:G3"/>
    <mergeCell ref="H3:M3"/>
    <mergeCell ref="N3:S3"/>
    <mergeCell ref="T3:V3"/>
  </mergeCells>
  <conditionalFormatting sqref="G5:G42 M5:M42 S5:S42">
    <cfRule type="cellIs" dxfId="17" priority="1" stopIfTrue="1" operator="equal">
      <formula>"#DIC/0!"</formula>
    </cfRule>
    <cfRule type="cellIs" dxfId="16" priority="2" stopIfTrue="1" operator="equal">
      <formula>"NO"</formula>
    </cfRule>
    <cfRule type="cellIs" dxfId="15" priority="3" stopIfTrue="1" operator="equal">
      <formula>"YES"</formula>
    </cfRule>
  </conditionalFormatting>
  <pageMargins left="0.25" right="0.25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0D6B-B324-4A99-95A1-BDBD5259CEFF}">
  <sheetPr filterMode="1">
    <pageSetUpPr fitToPage="1"/>
  </sheetPr>
  <dimension ref="A1:Z54"/>
  <sheetViews>
    <sheetView topLeftCell="K3" zoomScale="130" zoomScaleNormal="130" workbookViewId="0">
      <selection activeCell="Y3" sqref="Y3"/>
    </sheetView>
  </sheetViews>
  <sheetFormatPr defaultRowHeight="12.75"/>
  <cols>
    <col min="1" max="1" width="36.7109375" style="3" customWidth="1"/>
    <col min="2" max="2" width="9.42578125" customWidth="1"/>
    <col min="3" max="3" width="10.7109375" customWidth="1"/>
    <col min="4" max="4" width="11.28515625" customWidth="1"/>
    <col min="5" max="5" width="11.5703125" customWidth="1"/>
    <col min="6" max="6" width="8.7109375" customWidth="1"/>
    <col min="7" max="7" width="12.7109375" customWidth="1"/>
    <col min="8" max="8" width="8.140625" customWidth="1"/>
    <col min="9" max="9" width="8.85546875" customWidth="1"/>
    <col min="10" max="10" width="10.85546875" customWidth="1"/>
    <col min="11" max="11" width="9.7109375" customWidth="1"/>
    <col min="12" max="12" width="10.85546875" customWidth="1"/>
    <col min="13" max="13" width="10.42578125" customWidth="1"/>
    <col min="14" max="14" width="10.7109375" customWidth="1"/>
    <col min="16" max="16" width="11.140625" customWidth="1"/>
    <col min="17" max="17" width="11.42578125" customWidth="1"/>
    <col min="18" max="18" width="11.140625" customWidth="1"/>
    <col min="19" max="19" width="11.42578125" customWidth="1"/>
    <col min="24" max="24" width="24.7109375" customWidth="1"/>
    <col min="25" max="25" width="13" customWidth="1"/>
  </cols>
  <sheetData>
    <row r="1" spans="1:26">
      <c r="A1" s="3" t="s">
        <v>320</v>
      </c>
    </row>
    <row r="2" spans="1:26">
      <c r="A2" s="3" t="s">
        <v>12</v>
      </c>
      <c r="X2" t="s">
        <v>23</v>
      </c>
    </row>
    <row r="3" spans="1:26" ht="76.5" customHeight="1">
      <c r="B3" s="66" t="s">
        <v>3</v>
      </c>
      <c r="C3" s="66"/>
      <c r="D3" s="66"/>
      <c r="E3" s="66"/>
      <c r="F3" s="66"/>
      <c r="G3" s="66"/>
      <c r="H3" s="66" t="s">
        <v>4</v>
      </c>
      <c r="I3" s="66"/>
      <c r="J3" s="66"/>
      <c r="K3" s="66"/>
      <c r="L3" s="66"/>
      <c r="M3" s="66"/>
      <c r="N3" s="66" t="s">
        <v>5</v>
      </c>
      <c r="O3" s="66"/>
      <c r="P3" s="66"/>
      <c r="Q3" s="66"/>
      <c r="R3" s="66"/>
      <c r="S3" s="66"/>
      <c r="T3" s="67" t="s">
        <v>106</v>
      </c>
      <c r="U3" s="67"/>
      <c r="V3" s="67"/>
      <c r="X3" s="56" t="s">
        <v>319</v>
      </c>
      <c r="Y3" s="52">
        <v>1253905</v>
      </c>
    </row>
    <row r="4" spans="1:26" s="2" customFormat="1" ht="51">
      <c r="A4" s="6" t="s">
        <v>0</v>
      </c>
      <c r="B4" s="8" t="s">
        <v>1</v>
      </c>
      <c r="C4" s="8" t="s">
        <v>2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</v>
      </c>
      <c r="I4" s="8" t="s">
        <v>2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</v>
      </c>
      <c r="O4" s="8" t="s">
        <v>2</v>
      </c>
      <c r="P4" s="8" t="s">
        <v>6</v>
      </c>
      <c r="Q4" s="8" t="s">
        <v>7</v>
      </c>
      <c r="R4" s="8" t="s">
        <v>8</v>
      </c>
      <c r="S4" s="8" t="s">
        <v>9</v>
      </c>
      <c r="T4" s="9" t="s">
        <v>104</v>
      </c>
      <c r="U4" s="9" t="s">
        <v>10</v>
      </c>
      <c r="V4" s="9" t="s">
        <v>11</v>
      </c>
      <c r="W4" s="2" t="s">
        <v>16</v>
      </c>
      <c r="X4" s="2" t="s">
        <v>22</v>
      </c>
      <c r="Y4" s="28">
        <f>(Y3-753786)/(753786)</f>
        <v>0.66347610595049522</v>
      </c>
    </row>
    <row r="5" spans="1:26" ht="12.75" customHeight="1">
      <c r="A5" s="7" t="s">
        <v>98</v>
      </c>
      <c r="B5" s="48">
        <v>257494</v>
      </c>
      <c r="C5" s="17">
        <v>11247</v>
      </c>
      <c r="D5" s="4">
        <f t="shared" ref="D5:D46" si="0">B5-C5</f>
        <v>246247</v>
      </c>
      <c r="E5" s="4">
        <f t="shared" ref="E5:E46" si="1">B5+C5</f>
        <v>268741</v>
      </c>
      <c r="F5" s="18">
        <f t="shared" ref="F5:F46" si="2">(C5/1.645)/B5</f>
        <v>2.6552393713520705E-2</v>
      </c>
      <c r="G5" s="5" t="str">
        <f t="shared" ref="G5:G46" si="3">IF(F5&lt;15%,"YES","NO")</f>
        <v>YES</v>
      </c>
      <c r="H5" s="48">
        <v>99797</v>
      </c>
      <c r="I5" s="17">
        <v>11102</v>
      </c>
      <c r="J5" s="4">
        <f t="shared" ref="J5:J46" si="4">H5-I5</f>
        <v>88695</v>
      </c>
      <c r="K5" s="4">
        <f t="shared" ref="K5:K46" si="5">H5+I5</f>
        <v>110899</v>
      </c>
      <c r="L5" s="18">
        <f t="shared" ref="L5:L46" si="6">(I5/1.645)/H5</f>
        <v>6.7626643789019378E-2</v>
      </c>
      <c r="M5" s="4" t="str">
        <f t="shared" ref="M5:M46" si="7">IF(L5&lt;15%,"YES","NO")</f>
        <v>YES</v>
      </c>
      <c r="N5" s="18">
        <f t="shared" ref="N5:N46" si="8">H5/B5</f>
        <v>0.38757019581038782</v>
      </c>
      <c r="O5" s="18">
        <f t="shared" ref="O5:O46" si="9">(SQRT(I5^2-(N5^2*C5^2)))/B5</f>
        <v>3.965319812652502E-2</v>
      </c>
      <c r="P5" s="18">
        <f t="shared" ref="P5:P46" si="10">N5-O5</f>
        <v>0.34791699768386281</v>
      </c>
      <c r="Q5" s="18">
        <f t="shared" ref="Q5:Q46" si="11">N5+O5</f>
        <v>0.42722339393691283</v>
      </c>
      <c r="R5" s="18">
        <f t="shared" ref="R5:R46" si="12">(O5/1.645)/N5</f>
        <v>6.2195927022990011E-2</v>
      </c>
      <c r="S5" s="4" t="str">
        <f t="shared" ref="S5:S46" si="13">IF(R5&lt;15%,"YES","NO")</f>
        <v>YES</v>
      </c>
      <c r="T5" s="4"/>
      <c r="U5" s="22">
        <f>B5-T5</f>
        <v>257494</v>
      </c>
      <c r="V5" s="23" t="e">
        <f>U5/T5</f>
        <v>#DIV/0!</v>
      </c>
      <c r="X5" s="2" t="s">
        <v>17</v>
      </c>
      <c r="Y5" s="10">
        <f>(B48-216164)/(216164)</f>
        <v>0.69166928813308415</v>
      </c>
    </row>
    <row r="6" spans="1:26" ht="12.75" customHeight="1">
      <c r="A6" s="7" t="s">
        <v>102</v>
      </c>
      <c r="B6" s="48">
        <v>10602</v>
      </c>
      <c r="C6" s="17">
        <v>3227</v>
      </c>
      <c r="D6" s="4">
        <f t="shared" si="0"/>
        <v>7375</v>
      </c>
      <c r="E6" s="4">
        <f t="shared" si="1"/>
        <v>13829</v>
      </c>
      <c r="F6" s="18">
        <f t="shared" si="2"/>
        <v>0.18503132688733959</v>
      </c>
      <c r="G6" s="5" t="str">
        <f t="shared" si="3"/>
        <v>NO</v>
      </c>
      <c r="H6" s="48">
        <v>5205</v>
      </c>
      <c r="I6" s="17">
        <v>1798</v>
      </c>
      <c r="J6" s="4">
        <f t="shared" si="4"/>
        <v>3407</v>
      </c>
      <c r="K6" s="4">
        <f t="shared" si="5"/>
        <v>7003</v>
      </c>
      <c r="L6" s="18">
        <f t="shared" si="6"/>
        <v>0.20999214573314762</v>
      </c>
      <c r="M6" s="4" t="str">
        <f t="shared" si="7"/>
        <v>NO</v>
      </c>
      <c r="N6" s="18">
        <f t="shared" si="8"/>
        <v>0.49094510469722696</v>
      </c>
      <c r="O6" s="18">
        <f t="shared" si="9"/>
        <v>8.019359846971004E-2</v>
      </c>
      <c r="P6" s="18">
        <f t="shared" si="10"/>
        <v>0.41075150622751694</v>
      </c>
      <c r="Q6" s="18">
        <f t="shared" si="11"/>
        <v>0.57113870316693705</v>
      </c>
      <c r="R6" s="18">
        <f t="shared" si="12"/>
        <v>9.9298083264089163E-2</v>
      </c>
      <c r="S6" s="4" t="str">
        <f t="shared" si="13"/>
        <v>YES</v>
      </c>
      <c r="T6" s="4"/>
      <c r="U6" s="22">
        <f>B6-T6</f>
        <v>10602</v>
      </c>
      <c r="V6" s="23" t="e">
        <f>U6/T6</f>
        <v>#DIV/0!</v>
      </c>
      <c r="X6" t="s">
        <v>18</v>
      </c>
      <c r="Y6" s="10">
        <f>(H48-94350)/94350</f>
        <v>0.34427133015368311</v>
      </c>
    </row>
    <row r="7" spans="1:26">
      <c r="A7" s="7" t="s">
        <v>79</v>
      </c>
      <c r="B7" s="48">
        <v>15641</v>
      </c>
      <c r="C7" s="21">
        <v>2828</v>
      </c>
      <c r="D7" s="4">
        <f t="shared" si="0"/>
        <v>12813</v>
      </c>
      <c r="E7" s="4">
        <f t="shared" si="1"/>
        <v>18469</v>
      </c>
      <c r="F7" s="19">
        <f t="shared" si="2"/>
        <v>0.10991298102232674</v>
      </c>
      <c r="G7" s="5" t="str">
        <f t="shared" si="3"/>
        <v>YES</v>
      </c>
      <c r="H7" s="48">
        <v>4071</v>
      </c>
      <c r="I7" s="17">
        <v>1333</v>
      </c>
      <c r="J7" s="4">
        <f t="shared" si="4"/>
        <v>2738</v>
      </c>
      <c r="K7" s="4">
        <f t="shared" si="5"/>
        <v>5404</v>
      </c>
      <c r="L7" s="19">
        <f t="shared" si="6"/>
        <v>0.19905044129318575</v>
      </c>
      <c r="M7" s="4" t="str">
        <f t="shared" si="7"/>
        <v>NO</v>
      </c>
      <c r="N7" s="19">
        <f t="shared" si="8"/>
        <v>0.26027747586471456</v>
      </c>
      <c r="O7" s="19">
        <f t="shared" si="9"/>
        <v>7.1053610361112837E-2</v>
      </c>
      <c r="P7" s="19">
        <f t="shared" si="10"/>
        <v>0.18922386550360171</v>
      </c>
      <c r="Q7" s="19">
        <f t="shared" si="11"/>
        <v>0.33133108622582741</v>
      </c>
      <c r="R7" s="19">
        <f t="shared" si="12"/>
        <v>0.16595244735103371</v>
      </c>
      <c r="S7" s="4" t="str">
        <f t="shared" si="13"/>
        <v>NO</v>
      </c>
      <c r="T7" s="4"/>
      <c r="U7" s="22">
        <f>B7-T7</f>
        <v>15641</v>
      </c>
      <c r="V7" s="24" t="e">
        <f>U7/T7</f>
        <v>#DIV/0!</v>
      </c>
    </row>
    <row r="8" spans="1:26" ht="12.75" customHeight="1">
      <c r="A8" s="7" t="s">
        <v>88</v>
      </c>
      <c r="B8" s="48">
        <v>4281</v>
      </c>
      <c r="C8" s="17">
        <v>1440</v>
      </c>
      <c r="D8" s="4">
        <f t="shared" si="0"/>
        <v>2841</v>
      </c>
      <c r="E8" s="4">
        <f t="shared" si="1"/>
        <v>5721</v>
      </c>
      <c r="F8" s="19">
        <f t="shared" si="2"/>
        <v>0.20448024742109938</v>
      </c>
      <c r="G8" s="5" t="str">
        <f t="shared" si="3"/>
        <v>NO</v>
      </c>
      <c r="H8" s="48">
        <v>1768</v>
      </c>
      <c r="I8" s="17">
        <v>814</v>
      </c>
      <c r="J8" s="4">
        <f t="shared" si="4"/>
        <v>954</v>
      </c>
      <c r="K8" s="4">
        <f t="shared" si="5"/>
        <v>2582</v>
      </c>
      <c r="L8" s="19">
        <f t="shared" si="6"/>
        <v>0.27988282055866537</v>
      </c>
      <c r="M8" s="4" t="str">
        <f t="shared" si="7"/>
        <v>NO</v>
      </c>
      <c r="N8" s="19">
        <f t="shared" si="8"/>
        <v>0.41298761971501985</v>
      </c>
      <c r="O8" s="19">
        <f t="shared" si="9"/>
        <v>0.12983193478496732</v>
      </c>
      <c r="P8" s="19">
        <f t="shared" si="10"/>
        <v>0.2831556849300525</v>
      </c>
      <c r="Q8" s="19">
        <f t="shared" si="11"/>
        <v>0.5428195544999872</v>
      </c>
      <c r="R8" s="19">
        <f t="shared" si="12"/>
        <v>0.19110787963472375</v>
      </c>
      <c r="S8" s="4" t="str">
        <f t="shared" si="13"/>
        <v>NO</v>
      </c>
      <c r="T8" s="4"/>
      <c r="U8" s="22">
        <f>B8-T8</f>
        <v>4281</v>
      </c>
      <c r="V8" s="24" t="e">
        <f>U8/T8</f>
        <v>#DIV/0!</v>
      </c>
      <c r="X8" t="s">
        <v>19</v>
      </c>
      <c r="Y8" s="1">
        <f>SUM(B5:B46)</f>
        <v>365678</v>
      </c>
      <c r="Z8" s="10">
        <f>Y8/Y3</f>
        <v>0.2916313436823364</v>
      </c>
    </row>
    <row r="9" spans="1:26" ht="12.75" customHeight="1">
      <c r="A9" s="7" t="s">
        <v>308</v>
      </c>
      <c r="B9" s="48">
        <v>5500</v>
      </c>
      <c r="C9" s="17">
        <v>2678</v>
      </c>
      <c r="D9" s="4">
        <f t="shared" si="0"/>
        <v>2822</v>
      </c>
      <c r="E9" s="4">
        <f t="shared" si="1"/>
        <v>8178</v>
      </c>
      <c r="F9" s="18">
        <f t="shared" si="2"/>
        <v>0.29599336833379386</v>
      </c>
      <c r="G9" s="5" t="str">
        <f t="shared" si="3"/>
        <v>NO</v>
      </c>
      <c r="H9" s="48">
        <v>1747</v>
      </c>
      <c r="I9" s="17">
        <v>1482</v>
      </c>
      <c r="J9" s="4">
        <f t="shared" si="4"/>
        <v>265</v>
      </c>
      <c r="K9" s="4">
        <f t="shared" si="5"/>
        <v>3229</v>
      </c>
      <c r="L9" s="18">
        <f t="shared" si="6"/>
        <v>0.51569081517077475</v>
      </c>
      <c r="M9" s="4" t="str">
        <f t="shared" si="7"/>
        <v>NO</v>
      </c>
      <c r="N9" s="18">
        <f t="shared" si="8"/>
        <v>0.31763636363636366</v>
      </c>
      <c r="O9" s="18">
        <f t="shared" si="9"/>
        <v>0.22064910206175795</v>
      </c>
      <c r="P9" s="18">
        <f t="shared" si="10"/>
        <v>9.6987261574605715E-2</v>
      </c>
      <c r="Q9" s="18">
        <f t="shared" si="11"/>
        <v>0.53828546569812163</v>
      </c>
      <c r="R9" s="18">
        <f t="shared" si="12"/>
        <v>0.42228538070114763</v>
      </c>
      <c r="S9" s="4" t="str">
        <f t="shared" si="13"/>
        <v>NO</v>
      </c>
      <c r="T9" s="4"/>
      <c r="U9" s="22">
        <f>B9-T9</f>
        <v>5500</v>
      </c>
      <c r="V9" s="23" t="e">
        <f>U9/T9</f>
        <v>#DIV/0!</v>
      </c>
      <c r="X9" t="s">
        <v>20</v>
      </c>
      <c r="Y9" s="1">
        <f>SUM(H5:H46)</f>
        <v>126832</v>
      </c>
      <c r="Z9" s="10">
        <f>Y9/Y3</f>
        <v>0.1011496086226628</v>
      </c>
    </row>
    <row r="10" spans="1:26" ht="12.75" customHeight="1">
      <c r="A10" s="7" t="s">
        <v>72</v>
      </c>
      <c r="B10" s="54">
        <v>9306</v>
      </c>
      <c r="C10" s="54">
        <v>4085.6667754480418</v>
      </c>
      <c r="D10" s="55">
        <f t="shared" si="0"/>
        <v>5220.3332245519578</v>
      </c>
      <c r="E10" s="55">
        <f t="shared" si="1"/>
        <v>13391.666775448042</v>
      </c>
      <c r="F10" s="18">
        <f t="shared" si="2"/>
        <v>0.26689103904909806</v>
      </c>
      <c r="G10" s="5" t="str">
        <f t="shared" si="3"/>
        <v>NO</v>
      </c>
      <c r="H10" s="54">
        <v>1521</v>
      </c>
      <c r="I10" s="54">
        <v>1116.7989971342201</v>
      </c>
      <c r="J10" s="4">
        <f t="shared" si="4"/>
        <v>404.20100286577986</v>
      </c>
      <c r="K10" s="4">
        <f t="shared" si="5"/>
        <v>2637.7989971342204</v>
      </c>
      <c r="L10" s="18">
        <f t="shared" si="6"/>
        <v>0.44635448088832141</v>
      </c>
      <c r="M10" s="4" t="str">
        <f t="shared" si="7"/>
        <v>NO</v>
      </c>
      <c r="N10" s="18">
        <f t="shared" si="8"/>
        <v>0.16344294003868473</v>
      </c>
      <c r="O10" s="18">
        <f t="shared" si="9"/>
        <v>9.6192140888350902E-2</v>
      </c>
      <c r="P10" s="18">
        <f t="shared" si="10"/>
        <v>6.7250799150333829E-2</v>
      </c>
      <c r="Q10" s="18">
        <f t="shared" si="11"/>
        <v>0.25963508092703563</v>
      </c>
      <c r="R10" s="18">
        <f t="shared" si="12"/>
        <v>0.3577729669558275</v>
      </c>
      <c r="S10" s="4" t="str">
        <f t="shared" si="13"/>
        <v>NO</v>
      </c>
      <c r="T10" s="4"/>
      <c r="U10" s="22"/>
      <c r="V10" s="24"/>
    </row>
    <row r="11" spans="1:26" ht="17.45" customHeight="1">
      <c r="A11" s="7" t="s">
        <v>96</v>
      </c>
      <c r="B11" s="48">
        <v>3945</v>
      </c>
      <c r="C11" s="17">
        <v>1827</v>
      </c>
      <c r="D11" s="4">
        <f t="shared" si="0"/>
        <v>2118</v>
      </c>
      <c r="E11" s="4">
        <f t="shared" si="1"/>
        <v>5772</v>
      </c>
      <c r="F11" s="19">
        <f t="shared" si="2"/>
        <v>0.28153062049995953</v>
      </c>
      <c r="G11" s="5" t="str">
        <f t="shared" si="3"/>
        <v>NO</v>
      </c>
      <c r="H11" s="48">
        <v>1485</v>
      </c>
      <c r="I11" s="17">
        <v>1113</v>
      </c>
      <c r="J11" s="4">
        <f t="shared" si="4"/>
        <v>372</v>
      </c>
      <c r="K11" s="4">
        <f t="shared" si="5"/>
        <v>2598</v>
      </c>
      <c r="L11" s="19">
        <f t="shared" si="6"/>
        <v>0.45562003008811525</v>
      </c>
      <c r="M11" s="4" t="str">
        <f t="shared" si="7"/>
        <v>NO</v>
      </c>
      <c r="N11" s="19">
        <f t="shared" si="8"/>
        <v>0.37642585551330798</v>
      </c>
      <c r="O11" s="19">
        <f t="shared" si="9"/>
        <v>0.22182457145898843</v>
      </c>
      <c r="P11" s="19">
        <f t="shared" si="10"/>
        <v>0.15460128405431955</v>
      </c>
      <c r="Q11" s="19">
        <f t="shared" si="11"/>
        <v>0.59825042697229636</v>
      </c>
      <c r="R11" s="19">
        <f t="shared" si="12"/>
        <v>0.35823193818865839</v>
      </c>
      <c r="S11" s="4" t="str">
        <f t="shared" si="13"/>
        <v>NO</v>
      </c>
      <c r="T11" s="4"/>
      <c r="U11" s="22">
        <f t="shared" ref="U11:U46" si="14">B11-T11</f>
        <v>3945</v>
      </c>
      <c r="V11" s="24" t="e">
        <f t="shared" ref="V11:V46" si="15">U11/T11</f>
        <v>#DIV/0!</v>
      </c>
    </row>
    <row r="12" spans="1:26" ht="12.75" customHeight="1">
      <c r="A12" s="7" t="s">
        <v>84</v>
      </c>
      <c r="B12" s="48">
        <v>9214</v>
      </c>
      <c r="C12" s="17">
        <v>3023</v>
      </c>
      <c r="D12" s="4">
        <f t="shared" si="0"/>
        <v>6191</v>
      </c>
      <c r="E12" s="4">
        <f t="shared" si="1"/>
        <v>12237</v>
      </c>
      <c r="F12" s="18">
        <f t="shared" si="2"/>
        <v>0.19944540586117462</v>
      </c>
      <c r="G12" s="5" t="str">
        <f t="shared" si="3"/>
        <v>NO</v>
      </c>
      <c r="H12" s="48">
        <v>1437</v>
      </c>
      <c r="I12" s="17">
        <v>1019</v>
      </c>
      <c r="J12" s="4">
        <f t="shared" si="4"/>
        <v>418</v>
      </c>
      <c r="K12" s="4">
        <f t="shared" si="5"/>
        <v>2456</v>
      </c>
      <c r="L12" s="18">
        <f t="shared" si="6"/>
        <v>0.43107368652609179</v>
      </c>
      <c r="M12" s="4" t="str">
        <f t="shared" si="7"/>
        <v>NO</v>
      </c>
      <c r="N12" s="18">
        <f t="shared" si="8"/>
        <v>0.15595832428912523</v>
      </c>
      <c r="O12" s="18">
        <f t="shared" si="9"/>
        <v>9.8043628369089836E-2</v>
      </c>
      <c r="P12" s="18">
        <f t="shared" si="10"/>
        <v>5.7914695920035397E-2</v>
      </c>
      <c r="Q12" s="18">
        <f t="shared" si="11"/>
        <v>0.25400195265821507</v>
      </c>
      <c r="R12" s="18">
        <f t="shared" si="12"/>
        <v>0.38215972223151229</v>
      </c>
      <c r="S12" s="4" t="str">
        <f t="shared" si="13"/>
        <v>NO</v>
      </c>
      <c r="T12" s="4"/>
      <c r="U12" s="22">
        <f t="shared" si="14"/>
        <v>9214</v>
      </c>
      <c r="V12" s="23" t="e">
        <f t="shared" si="15"/>
        <v>#DIV/0!</v>
      </c>
    </row>
    <row r="13" spans="1:26" ht="12" customHeight="1">
      <c r="A13" s="7" t="s">
        <v>100</v>
      </c>
      <c r="B13" s="48">
        <v>2472</v>
      </c>
      <c r="C13" s="17">
        <v>1398</v>
      </c>
      <c r="D13" s="4">
        <f t="shared" si="0"/>
        <v>1074</v>
      </c>
      <c r="E13" s="4">
        <f t="shared" si="1"/>
        <v>3870</v>
      </c>
      <c r="F13" s="18">
        <f t="shared" si="2"/>
        <v>0.34378965384955884</v>
      </c>
      <c r="G13" s="5" t="str">
        <f t="shared" si="3"/>
        <v>NO</v>
      </c>
      <c r="H13" s="48">
        <v>1214</v>
      </c>
      <c r="I13" s="17">
        <v>858</v>
      </c>
      <c r="J13" s="4">
        <f t="shared" si="4"/>
        <v>356</v>
      </c>
      <c r="K13" s="4">
        <f t="shared" si="5"/>
        <v>2072</v>
      </c>
      <c r="L13" s="18">
        <f t="shared" si="6"/>
        <v>0.42963801244848598</v>
      </c>
      <c r="M13" s="4" t="str">
        <f t="shared" si="7"/>
        <v>NO</v>
      </c>
      <c r="N13" s="18">
        <f t="shared" si="8"/>
        <v>0.49110032362459549</v>
      </c>
      <c r="O13" s="18">
        <f t="shared" si="9"/>
        <v>0.208167042544421</v>
      </c>
      <c r="P13" s="18">
        <f t="shared" si="10"/>
        <v>0.28293328108017446</v>
      </c>
      <c r="Q13" s="18">
        <f t="shared" si="11"/>
        <v>0.69926736616901652</v>
      </c>
      <c r="R13" s="18">
        <f t="shared" si="12"/>
        <v>0.25767711510082908</v>
      </c>
      <c r="S13" s="4" t="str">
        <f t="shared" si="13"/>
        <v>NO</v>
      </c>
      <c r="T13" s="4"/>
      <c r="U13" s="22">
        <f t="shared" si="14"/>
        <v>2472</v>
      </c>
      <c r="V13" s="23" t="e">
        <f t="shared" si="15"/>
        <v>#DIV/0!</v>
      </c>
    </row>
    <row r="14" spans="1:26" ht="13.15" customHeight="1">
      <c r="A14" s="7" t="s">
        <v>310</v>
      </c>
      <c r="B14" s="48">
        <v>4183</v>
      </c>
      <c r="C14" s="17">
        <v>2621</v>
      </c>
      <c r="D14" s="4">
        <f t="shared" si="0"/>
        <v>1562</v>
      </c>
      <c r="E14" s="4">
        <f t="shared" si="1"/>
        <v>6804</v>
      </c>
      <c r="F14" s="19">
        <f t="shared" si="2"/>
        <v>0.38090200093445248</v>
      </c>
      <c r="G14" s="5" t="str">
        <f t="shared" si="3"/>
        <v>NO</v>
      </c>
      <c r="H14" s="48">
        <v>1080</v>
      </c>
      <c r="I14" s="17">
        <v>868</v>
      </c>
      <c r="J14" s="4">
        <f t="shared" si="4"/>
        <v>212</v>
      </c>
      <c r="K14" s="4">
        <f t="shared" si="5"/>
        <v>1948</v>
      </c>
      <c r="L14" s="19">
        <f t="shared" si="6"/>
        <v>0.48857368006304175</v>
      </c>
      <c r="M14" s="4" t="str">
        <f t="shared" si="7"/>
        <v>NO</v>
      </c>
      <c r="N14" s="19">
        <f t="shared" si="8"/>
        <v>0.2581879034185991</v>
      </c>
      <c r="O14" s="19">
        <f t="shared" si="9"/>
        <v>0.12995148773519308</v>
      </c>
      <c r="P14" s="19">
        <f t="shared" si="10"/>
        <v>0.12823641568340602</v>
      </c>
      <c r="Q14" s="19">
        <f t="shared" si="11"/>
        <v>0.38813939115379215</v>
      </c>
      <c r="R14" s="19">
        <f t="shared" si="12"/>
        <v>0.3059704340855075</v>
      </c>
      <c r="S14" s="4" t="str">
        <f t="shared" si="13"/>
        <v>NO</v>
      </c>
      <c r="T14" s="4"/>
      <c r="U14" s="22">
        <f t="shared" si="14"/>
        <v>4183</v>
      </c>
      <c r="V14" s="24" t="e">
        <f t="shared" si="15"/>
        <v>#DIV/0!</v>
      </c>
    </row>
    <row r="15" spans="1:26">
      <c r="A15" s="7" t="s">
        <v>315</v>
      </c>
      <c r="B15" s="48">
        <v>8025</v>
      </c>
      <c r="C15" s="17">
        <v>3903</v>
      </c>
      <c r="D15" s="4">
        <f t="shared" si="0"/>
        <v>4122</v>
      </c>
      <c r="E15" s="4">
        <f t="shared" si="1"/>
        <v>11928</v>
      </c>
      <c r="F15" s="19">
        <f t="shared" si="2"/>
        <v>0.29565662017441696</v>
      </c>
      <c r="G15" s="5" t="str">
        <f t="shared" si="3"/>
        <v>NO</v>
      </c>
      <c r="H15" s="48">
        <v>1065</v>
      </c>
      <c r="I15" s="17">
        <v>958</v>
      </c>
      <c r="J15" s="4">
        <f t="shared" si="4"/>
        <v>107</v>
      </c>
      <c r="K15" s="4">
        <f t="shared" si="5"/>
        <v>2023</v>
      </c>
      <c r="L15" s="19">
        <f t="shared" si="6"/>
        <v>0.54682706166074457</v>
      </c>
      <c r="M15" s="4" t="str">
        <f t="shared" si="7"/>
        <v>NO</v>
      </c>
      <c r="N15" s="19">
        <f t="shared" si="8"/>
        <v>0.13271028037383178</v>
      </c>
      <c r="O15" s="19">
        <f t="shared" si="9"/>
        <v>0.10042352978675539</v>
      </c>
      <c r="P15" s="19">
        <f t="shared" si="10"/>
        <v>3.228675058707639E-2</v>
      </c>
      <c r="Q15" s="19">
        <f t="shared" si="11"/>
        <v>0.23313381016058718</v>
      </c>
      <c r="R15" s="19">
        <f t="shared" si="12"/>
        <v>0.46000760679750102</v>
      </c>
      <c r="S15" s="4" t="str">
        <f t="shared" si="13"/>
        <v>NO</v>
      </c>
      <c r="T15" s="4"/>
      <c r="U15" s="22">
        <f t="shared" si="14"/>
        <v>8025</v>
      </c>
      <c r="V15" s="24" t="e">
        <f t="shared" si="15"/>
        <v>#DIV/0!</v>
      </c>
    </row>
    <row r="16" spans="1:26" ht="12.75" customHeight="1">
      <c r="A16" s="7" t="s">
        <v>313</v>
      </c>
      <c r="B16" s="48">
        <v>3682</v>
      </c>
      <c r="C16" s="17">
        <v>1587</v>
      </c>
      <c r="D16" s="4">
        <f t="shared" si="0"/>
        <v>2095</v>
      </c>
      <c r="E16" s="4">
        <f t="shared" si="1"/>
        <v>5269</v>
      </c>
      <c r="F16" s="18">
        <f t="shared" si="2"/>
        <v>0.26201565489880119</v>
      </c>
      <c r="G16" s="5" t="str">
        <f t="shared" si="3"/>
        <v>NO</v>
      </c>
      <c r="H16" s="48">
        <v>880</v>
      </c>
      <c r="I16" s="17">
        <v>759</v>
      </c>
      <c r="J16" s="4">
        <f t="shared" si="4"/>
        <v>121</v>
      </c>
      <c r="K16" s="4">
        <f t="shared" si="5"/>
        <v>1639</v>
      </c>
      <c r="L16" s="18">
        <f t="shared" si="6"/>
        <v>0.5243161094224924</v>
      </c>
      <c r="M16" s="4" t="str">
        <f t="shared" si="7"/>
        <v>NO</v>
      </c>
      <c r="N16" s="18">
        <f t="shared" si="8"/>
        <v>0.23900054318305269</v>
      </c>
      <c r="O16" s="18">
        <f t="shared" si="9"/>
        <v>0.17855302884146296</v>
      </c>
      <c r="P16" s="18">
        <f t="shared" si="10"/>
        <v>6.0447514341589736E-2</v>
      </c>
      <c r="Q16" s="18">
        <f t="shared" si="11"/>
        <v>0.41755357202451565</v>
      </c>
      <c r="R16" s="18">
        <f t="shared" si="12"/>
        <v>0.45415325517702859</v>
      </c>
      <c r="S16" s="4" t="str">
        <f t="shared" si="13"/>
        <v>NO</v>
      </c>
      <c r="T16" s="4"/>
      <c r="U16" s="22">
        <f t="shared" si="14"/>
        <v>3682</v>
      </c>
      <c r="V16" s="23" t="e">
        <f t="shared" si="15"/>
        <v>#DIV/0!</v>
      </c>
    </row>
    <row r="17" spans="1:22" ht="12.75" customHeight="1">
      <c r="A17" s="7" t="s">
        <v>93</v>
      </c>
      <c r="B17" s="48">
        <v>2524</v>
      </c>
      <c r="C17" s="21">
        <v>1768</v>
      </c>
      <c r="D17" s="4">
        <f t="shared" si="0"/>
        <v>756</v>
      </c>
      <c r="E17" s="4">
        <f t="shared" si="1"/>
        <v>4292</v>
      </c>
      <c r="F17" s="19">
        <f t="shared" si="2"/>
        <v>0.42582093362684797</v>
      </c>
      <c r="G17" s="5" t="str">
        <f t="shared" si="3"/>
        <v>NO</v>
      </c>
      <c r="H17" s="48">
        <v>863</v>
      </c>
      <c r="I17" s="17">
        <v>806</v>
      </c>
      <c r="J17" s="4">
        <f t="shared" si="4"/>
        <v>57</v>
      </c>
      <c r="K17" s="4">
        <f t="shared" si="5"/>
        <v>1669</v>
      </c>
      <c r="L17" s="19">
        <f t="shared" si="6"/>
        <v>0.5677515699457959</v>
      </c>
      <c r="M17" s="4" t="str">
        <f t="shared" si="7"/>
        <v>NO</v>
      </c>
      <c r="N17" s="19">
        <f t="shared" si="8"/>
        <v>0.34191759112519809</v>
      </c>
      <c r="O17" s="19">
        <f t="shared" si="9"/>
        <v>0.21121521735021115</v>
      </c>
      <c r="P17" s="19">
        <f t="shared" si="10"/>
        <v>0.13070237377498695</v>
      </c>
      <c r="Q17" s="19">
        <f t="shared" si="11"/>
        <v>0.55313280847540924</v>
      </c>
      <c r="R17" s="19">
        <f t="shared" si="12"/>
        <v>0.37552413725495143</v>
      </c>
      <c r="S17" s="4" t="str">
        <f t="shared" si="13"/>
        <v>NO</v>
      </c>
      <c r="T17" s="4"/>
      <c r="U17" s="22">
        <f t="shared" si="14"/>
        <v>2524</v>
      </c>
      <c r="V17" s="24" t="e">
        <f t="shared" si="15"/>
        <v>#DIV/0!</v>
      </c>
    </row>
    <row r="18" spans="1:22" ht="12.75" customHeight="1">
      <c r="A18" s="7" t="s">
        <v>77</v>
      </c>
      <c r="B18" s="48">
        <v>3282</v>
      </c>
      <c r="C18" s="17">
        <v>1485</v>
      </c>
      <c r="D18" s="4">
        <f t="shared" si="0"/>
        <v>1797</v>
      </c>
      <c r="E18" s="4">
        <f t="shared" si="1"/>
        <v>4767</v>
      </c>
      <c r="F18" s="19">
        <f t="shared" si="2"/>
        <v>0.27505653939976549</v>
      </c>
      <c r="G18" s="5" t="str">
        <f t="shared" si="3"/>
        <v>NO</v>
      </c>
      <c r="H18" s="48">
        <v>855</v>
      </c>
      <c r="I18" s="17">
        <v>568</v>
      </c>
      <c r="J18" s="4">
        <f t="shared" si="4"/>
        <v>287</v>
      </c>
      <c r="K18" s="4">
        <f t="shared" si="5"/>
        <v>1423</v>
      </c>
      <c r="L18" s="19">
        <f t="shared" si="6"/>
        <v>0.40384649567180364</v>
      </c>
      <c r="M18" s="4" t="str">
        <f t="shared" si="7"/>
        <v>NO</v>
      </c>
      <c r="N18" s="19">
        <f t="shared" si="8"/>
        <v>0.26051188299817185</v>
      </c>
      <c r="O18" s="19">
        <f t="shared" si="9"/>
        <v>0.12671800101544603</v>
      </c>
      <c r="P18" s="19">
        <f t="shared" si="10"/>
        <v>0.13379388198272582</v>
      </c>
      <c r="Q18" s="19">
        <f t="shared" si="11"/>
        <v>0.38722988401361791</v>
      </c>
      <c r="R18" s="19">
        <f t="shared" si="12"/>
        <v>0.29569560733940797</v>
      </c>
      <c r="S18" s="4" t="str">
        <f t="shared" si="13"/>
        <v>NO</v>
      </c>
      <c r="T18" s="4"/>
      <c r="U18" s="22">
        <f t="shared" si="14"/>
        <v>3282</v>
      </c>
      <c r="V18" s="24" t="e">
        <f t="shared" si="15"/>
        <v>#DIV/0!</v>
      </c>
    </row>
    <row r="19" spans="1:22" ht="13.15" customHeight="1">
      <c r="A19" s="7" t="s">
        <v>314</v>
      </c>
      <c r="B19" s="48">
        <v>5943</v>
      </c>
      <c r="C19" s="17">
        <v>1900</v>
      </c>
      <c r="D19" s="4">
        <f t="shared" si="0"/>
        <v>4043</v>
      </c>
      <c r="E19" s="4">
        <f t="shared" si="1"/>
        <v>7843</v>
      </c>
      <c r="F19" s="18">
        <f t="shared" si="2"/>
        <v>0.19434884697432089</v>
      </c>
      <c r="G19" s="5" t="str">
        <f t="shared" si="3"/>
        <v>NO</v>
      </c>
      <c r="H19" s="48">
        <v>716</v>
      </c>
      <c r="I19" s="17">
        <v>559</v>
      </c>
      <c r="J19" s="4">
        <f t="shared" si="4"/>
        <v>157</v>
      </c>
      <c r="K19" s="4">
        <f t="shared" si="5"/>
        <v>1275</v>
      </c>
      <c r="L19" s="18">
        <f t="shared" si="6"/>
        <v>0.47460562734543477</v>
      </c>
      <c r="M19" s="4" t="str">
        <f t="shared" si="7"/>
        <v>NO</v>
      </c>
      <c r="N19" s="18">
        <f t="shared" si="8"/>
        <v>0.12047787312804981</v>
      </c>
      <c r="O19" s="18">
        <f t="shared" si="9"/>
        <v>8.581229952952206E-2</v>
      </c>
      <c r="P19" s="18">
        <f t="shared" si="10"/>
        <v>3.4665573598527746E-2</v>
      </c>
      <c r="Q19" s="18">
        <f t="shared" si="11"/>
        <v>0.20629017265757188</v>
      </c>
      <c r="R19" s="18">
        <f t="shared" si="12"/>
        <v>0.43298848389732691</v>
      </c>
      <c r="S19" s="4" t="str">
        <f t="shared" si="13"/>
        <v>NO</v>
      </c>
      <c r="T19" s="4"/>
      <c r="U19" s="22">
        <f t="shared" si="14"/>
        <v>5943</v>
      </c>
      <c r="V19" s="23" t="e">
        <f t="shared" si="15"/>
        <v>#DIV/0!</v>
      </c>
    </row>
    <row r="20" spans="1:22" ht="12.75" customHeight="1">
      <c r="A20" s="7" t="s">
        <v>309</v>
      </c>
      <c r="B20" s="48">
        <v>2396</v>
      </c>
      <c r="C20" s="17">
        <v>1808</v>
      </c>
      <c r="D20" s="4">
        <f t="shared" si="0"/>
        <v>588</v>
      </c>
      <c r="E20" s="4">
        <f t="shared" si="1"/>
        <v>4204</v>
      </c>
      <c r="F20" s="18">
        <f t="shared" si="2"/>
        <v>0.45871792399693506</v>
      </c>
      <c r="G20" s="5" t="str">
        <f t="shared" si="3"/>
        <v>NO</v>
      </c>
      <c r="H20" s="48">
        <v>548</v>
      </c>
      <c r="I20" s="17">
        <v>471</v>
      </c>
      <c r="J20" s="4">
        <f t="shared" si="4"/>
        <v>77</v>
      </c>
      <c r="K20" s="4">
        <f t="shared" si="5"/>
        <v>1019</v>
      </c>
      <c r="L20" s="18">
        <f t="shared" si="6"/>
        <v>0.52248574534643799</v>
      </c>
      <c r="M20" s="4" t="str">
        <f t="shared" si="7"/>
        <v>NO</v>
      </c>
      <c r="N20" s="18">
        <f t="shared" si="8"/>
        <v>0.22871452420701169</v>
      </c>
      <c r="O20" s="18">
        <f t="shared" si="9"/>
        <v>9.4110919915475669E-2</v>
      </c>
      <c r="P20" s="18">
        <f t="shared" si="10"/>
        <v>0.13460360429153601</v>
      </c>
      <c r="Q20" s="18">
        <f t="shared" si="11"/>
        <v>0.32282544412248737</v>
      </c>
      <c r="R20" s="18">
        <f t="shared" si="12"/>
        <v>0.25013840227794876</v>
      </c>
      <c r="S20" s="4" t="str">
        <f t="shared" si="13"/>
        <v>NO</v>
      </c>
      <c r="T20" s="4"/>
      <c r="U20" s="22">
        <f t="shared" si="14"/>
        <v>2396</v>
      </c>
      <c r="V20" s="23" t="e">
        <f t="shared" si="15"/>
        <v>#DIV/0!</v>
      </c>
    </row>
    <row r="21" spans="1:22">
      <c r="A21" s="7" t="s">
        <v>312</v>
      </c>
      <c r="B21" s="48">
        <v>1281</v>
      </c>
      <c r="C21" s="17">
        <v>1208</v>
      </c>
      <c r="D21" s="4">
        <f t="shared" si="0"/>
        <v>73</v>
      </c>
      <c r="E21" s="4">
        <f t="shared" si="1"/>
        <v>2489</v>
      </c>
      <c r="F21" s="18">
        <f t="shared" si="2"/>
        <v>0.57326034704080453</v>
      </c>
      <c r="G21" s="5" t="str">
        <f t="shared" si="3"/>
        <v>NO</v>
      </c>
      <c r="H21" s="48">
        <v>456</v>
      </c>
      <c r="I21" s="17">
        <v>574</v>
      </c>
      <c r="J21" s="4">
        <f t="shared" si="4"/>
        <v>-118</v>
      </c>
      <c r="K21" s="4">
        <f t="shared" si="5"/>
        <v>1030</v>
      </c>
      <c r="L21" s="18">
        <f t="shared" si="6"/>
        <v>0.76521089958939903</v>
      </c>
      <c r="M21" s="4" t="str">
        <f t="shared" si="7"/>
        <v>NO</v>
      </c>
      <c r="N21" s="18">
        <f t="shared" si="8"/>
        <v>0.35597189695550352</v>
      </c>
      <c r="O21" s="18">
        <f t="shared" si="9"/>
        <v>0.29681156682965981</v>
      </c>
      <c r="P21" s="18">
        <f t="shared" si="10"/>
        <v>5.9160330125843708E-2</v>
      </c>
      <c r="Q21" s="18">
        <f t="shared" si="11"/>
        <v>0.65278346378516328</v>
      </c>
      <c r="R21" s="18">
        <f t="shared" si="12"/>
        <v>0.50687305645602598</v>
      </c>
      <c r="S21" s="4" t="str">
        <f t="shared" si="13"/>
        <v>NO</v>
      </c>
      <c r="T21" s="4"/>
      <c r="U21" s="22">
        <f t="shared" si="14"/>
        <v>1281</v>
      </c>
      <c r="V21" s="23" t="e">
        <f t="shared" si="15"/>
        <v>#DIV/0!</v>
      </c>
    </row>
    <row r="22" spans="1:22" ht="13.15" customHeight="1">
      <c r="A22" s="7" t="s">
        <v>91</v>
      </c>
      <c r="B22" s="48">
        <v>2261</v>
      </c>
      <c r="C22" s="17">
        <v>1240</v>
      </c>
      <c r="D22" s="4">
        <f t="shared" si="0"/>
        <v>1021</v>
      </c>
      <c r="E22" s="4">
        <f t="shared" si="1"/>
        <v>3501</v>
      </c>
      <c r="F22" s="18">
        <f t="shared" si="2"/>
        <v>0.33339203542559243</v>
      </c>
      <c r="G22" s="5" t="str">
        <f t="shared" si="3"/>
        <v>NO</v>
      </c>
      <c r="H22" s="48">
        <v>357</v>
      </c>
      <c r="I22" s="17">
        <v>333</v>
      </c>
      <c r="J22" s="4">
        <f t="shared" si="4"/>
        <v>24</v>
      </c>
      <c r="K22" s="4">
        <f t="shared" si="5"/>
        <v>690</v>
      </c>
      <c r="L22" s="18">
        <f t="shared" si="6"/>
        <v>0.56703532476820517</v>
      </c>
      <c r="M22" s="4" t="str">
        <f t="shared" si="7"/>
        <v>NO</v>
      </c>
      <c r="N22" s="18">
        <f t="shared" si="8"/>
        <v>0.15789473684210525</v>
      </c>
      <c r="O22" s="18">
        <f t="shared" si="9"/>
        <v>0.1191336789608901</v>
      </c>
      <c r="P22" s="18">
        <f t="shared" si="10"/>
        <v>3.8761057881215158E-2</v>
      </c>
      <c r="Q22" s="18">
        <f t="shared" si="11"/>
        <v>0.27702841580299536</v>
      </c>
      <c r="R22" s="18">
        <f t="shared" si="12"/>
        <v>0.45867069914020508</v>
      </c>
      <c r="S22" s="4" t="str">
        <f t="shared" si="13"/>
        <v>NO</v>
      </c>
      <c r="T22" s="4"/>
      <c r="U22" s="22">
        <f t="shared" si="14"/>
        <v>2261</v>
      </c>
      <c r="V22" s="23" t="e">
        <f t="shared" si="15"/>
        <v>#DIV/0!</v>
      </c>
    </row>
    <row r="23" spans="1:22" ht="12.75" customHeight="1">
      <c r="A23" s="7" t="s">
        <v>80</v>
      </c>
      <c r="B23" s="48">
        <v>3522</v>
      </c>
      <c r="C23" s="17">
        <v>1429</v>
      </c>
      <c r="D23" s="4">
        <f t="shared" si="0"/>
        <v>2093</v>
      </c>
      <c r="E23" s="4">
        <f t="shared" si="1"/>
        <v>4951</v>
      </c>
      <c r="F23" s="18">
        <f t="shared" si="2"/>
        <v>0.24664764597346422</v>
      </c>
      <c r="G23" s="5" t="str">
        <f t="shared" si="3"/>
        <v>NO</v>
      </c>
      <c r="H23" s="48">
        <v>355</v>
      </c>
      <c r="I23" s="17">
        <v>271</v>
      </c>
      <c r="J23" s="4">
        <f t="shared" si="4"/>
        <v>84</v>
      </c>
      <c r="K23" s="4">
        <f t="shared" si="5"/>
        <v>626</v>
      </c>
      <c r="L23" s="18">
        <f t="shared" si="6"/>
        <v>0.46406096151376347</v>
      </c>
      <c r="M23" s="4" t="str">
        <f t="shared" si="7"/>
        <v>NO</v>
      </c>
      <c r="N23" s="18">
        <f t="shared" si="8"/>
        <v>0.10079500283929585</v>
      </c>
      <c r="O23" s="18">
        <f t="shared" si="9"/>
        <v>6.5176909085869331E-2</v>
      </c>
      <c r="P23" s="18">
        <f t="shared" si="10"/>
        <v>3.5618093753426519E-2</v>
      </c>
      <c r="Q23" s="18">
        <f t="shared" si="11"/>
        <v>0.16597191192516519</v>
      </c>
      <c r="R23" s="18">
        <f t="shared" si="12"/>
        <v>0.39308715921132203</v>
      </c>
      <c r="S23" s="4" t="str">
        <f t="shared" si="13"/>
        <v>NO</v>
      </c>
      <c r="T23" s="4"/>
      <c r="U23" s="22">
        <f t="shared" si="14"/>
        <v>3522</v>
      </c>
      <c r="V23" s="23" t="e">
        <f t="shared" si="15"/>
        <v>#DIV/0!</v>
      </c>
    </row>
    <row r="24" spans="1:22" ht="12.75" customHeight="1">
      <c r="A24" s="7" t="s">
        <v>99</v>
      </c>
      <c r="B24" s="48">
        <v>3028</v>
      </c>
      <c r="C24" s="17">
        <v>1804</v>
      </c>
      <c r="D24" s="4">
        <f t="shared" si="0"/>
        <v>1224</v>
      </c>
      <c r="E24" s="4">
        <f t="shared" si="1"/>
        <v>4832</v>
      </c>
      <c r="F24" s="18">
        <f t="shared" si="2"/>
        <v>0.36217190718441455</v>
      </c>
      <c r="G24" s="5" t="str">
        <f t="shared" si="3"/>
        <v>NO</v>
      </c>
      <c r="H24" s="48">
        <v>354</v>
      </c>
      <c r="I24" s="17">
        <v>440</v>
      </c>
      <c r="J24" s="4">
        <f t="shared" si="4"/>
        <v>-86</v>
      </c>
      <c r="K24" s="4">
        <f t="shared" si="5"/>
        <v>794</v>
      </c>
      <c r="L24" s="18">
        <f t="shared" si="6"/>
        <v>0.75558532103789944</v>
      </c>
      <c r="M24" s="4" t="str">
        <f t="shared" si="7"/>
        <v>NO</v>
      </c>
      <c r="N24" s="18">
        <f t="shared" si="8"/>
        <v>0.11690885072655217</v>
      </c>
      <c r="O24" s="18">
        <f t="shared" si="9"/>
        <v>0.12752978243248106</v>
      </c>
      <c r="P24" s="18">
        <f t="shared" si="10"/>
        <v>-1.0620931705928885E-2</v>
      </c>
      <c r="Q24" s="18">
        <f t="shared" si="11"/>
        <v>0.24443863315903325</v>
      </c>
      <c r="R24" s="18">
        <f t="shared" si="12"/>
        <v>0.66312946474602485</v>
      </c>
      <c r="S24" s="4" t="str">
        <f t="shared" si="13"/>
        <v>NO</v>
      </c>
      <c r="T24" s="4"/>
      <c r="U24" s="22">
        <f t="shared" si="14"/>
        <v>3028</v>
      </c>
      <c r="V24" s="23" t="e">
        <f t="shared" si="15"/>
        <v>#DIV/0!</v>
      </c>
    </row>
    <row r="25" spans="1:22" ht="12.75" customHeight="1">
      <c r="A25" s="7" t="s">
        <v>87</v>
      </c>
      <c r="B25" s="48">
        <v>938</v>
      </c>
      <c r="C25" s="17">
        <v>560</v>
      </c>
      <c r="D25" s="4">
        <f t="shared" si="0"/>
        <v>378</v>
      </c>
      <c r="E25" s="4">
        <f t="shared" si="1"/>
        <v>1498</v>
      </c>
      <c r="F25" s="18">
        <f t="shared" si="2"/>
        <v>0.36292700630585673</v>
      </c>
      <c r="G25" s="5" t="str">
        <f t="shared" si="3"/>
        <v>NO</v>
      </c>
      <c r="H25" s="48">
        <v>325</v>
      </c>
      <c r="I25" s="17">
        <v>249</v>
      </c>
      <c r="J25" s="4">
        <f t="shared" si="4"/>
        <v>76</v>
      </c>
      <c r="K25" s="4">
        <f t="shared" si="5"/>
        <v>574</v>
      </c>
      <c r="L25" s="18">
        <f t="shared" si="6"/>
        <v>0.46574701893850828</v>
      </c>
      <c r="M25" s="4" t="str">
        <f t="shared" si="7"/>
        <v>NO</v>
      </c>
      <c r="N25" s="18">
        <f t="shared" si="8"/>
        <v>0.34648187633262262</v>
      </c>
      <c r="O25" s="18">
        <f t="shared" si="9"/>
        <v>0.16637080361995291</v>
      </c>
      <c r="P25" s="18">
        <f t="shared" si="10"/>
        <v>0.18011107271266971</v>
      </c>
      <c r="Q25" s="18">
        <f t="shared" si="11"/>
        <v>0.51285267995257555</v>
      </c>
      <c r="R25" s="18">
        <f t="shared" si="12"/>
        <v>0.29189771109752782</v>
      </c>
      <c r="S25" s="4" t="str">
        <f t="shared" si="13"/>
        <v>NO</v>
      </c>
      <c r="T25" s="4"/>
      <c r="U25" s="22">
        <f t="shared" si="14"/>
        <v>938</v>
      </c>
      <c r="V25" s="23" t="e">
        <f t="shared" si="15"/>
        <v>#DIV/0!</v>
      </c>
    </row>
    <row r="26" spans="1:22" ht="12.75" customHeight="1">
      <c r="A26" s="7" t="s">
        <v>101</v>
      </c>
      <c r="B26" s="48">
        <v>2083</v>
      </c>
      <c r="C26" s="17">
        <v>1011</v>
      </c>
      <c r="D26" s="4">
        <f t="shared" si="0"/>
        <v>1072</v>
      </c>
      <c r="E26" s="4">
        <f t="shared" si="1"/>
        <v>3094</v>
      </c>
      <c r="F26" s="18">
        <f t="shared" si="2"/>
        <v>0.29505024755328635</v>
      </c>
      <c r="G26" s="5" t="str">
        <f t="shared" si="3"/>
        <v>NO</v>
      </c>
      <c r="H26" s="48">
        <v>325</v>
      </c>
      <c r="I26" s="17">
        <v>421</v>
      </c>
      <c r="J26" s="4">
        <f t="shared" si="4"/>
        <v>-96</v>
      </c>
      <c r="K26" s="4">
        <f t="shared" si="5"/>
        <v>746</v>
      </c>
      <c r="L26" s="18">
        <f t="shared" si="6"/>
        <v>0.78746785129763852</v>
      </c>
      <c r="M26" s="4" t="str">
        <f t="shared" si="7"/>
        <v>NO</v>
      </c>
      <c r="N26" s="18">
        <f t="shared" si="8"/>
        <v>0.15602496399423907</v>
      </c>
      <c r="O26" s="18">
        <f t="shared" si="9"/>
        <v>0.1873891156337556</v>
      </c>
      <c r="P26" s="18">
        <f t="shared" si="10"/>
        <v>-3.136415163951653E-2</v>
      </c>
      <c r="Q26" s="18">
        <f t="shared" si="11"/>
        <v>0.34341407962799464</v>
      </c>
      <c r="R26" s="18">
        <f t="shared" si="12"/>
        <v>0.7301033955859022</v>
      </c>
      <c r="S26" s="4" t="str">
        <f t="shared" si="13"/>
        <v>NO</v>
      </c>
      <c r="T26" s="4"/>
      <c r="U26" s="22">
        <f t="shared" si="14"/>
        <v>2083</v>
      </c>
      <c r="V26" s="23" t="e">
        <f t="shared" si="15"/>
        <v>#DIV/0!</v>
      </c>
    </row>
    <row r="27" spans="1:22">
      <c r="A27" s="7" t="s">
        <v>82</v>
      </c>
      <c r="B27" s="48">
        <v>1894</v>
      </c>
      <c r="C27" s="17">
        <v>1302</v>
      </c>
      <c r="D27" s="4">
        <f t="shared" si="0"/>
        <v>592</v>
      </c>
      <c r="E27" s="4">
        <f t="shared" si="1"/>
        <v>3196</v>
      </c>
      <c r="F27" s="19">
        <f t="shared" si="2"/>
        <v>0.41789301040239052</v>
      </c>
      <c r="G27" s="5" t="str">
        <f t="shared" si="3"/>
        <v>NO</v>
      </c>
      <c r="H27" s="48">
        <v>243</v>
      </c>
      <c r="I27" s="17">
        <v>224</v>
      </c>
      <c r="J27" s="4">
        <f t="shared" si="4"/>
        <v>19</v>
      </c>
      <c r="K27" s="4">
        <f t="shared" si="5"/>
        <v>467</v>
      </c>
      <c r="L27" s="19">
        <f t="shared" si="6"/>
        <v>0.56037124595044219</v>
      </c>
      <c r="M27" s="4" t="str">
        <f t="shared" si="7"/>
        <v>NO</v>
      </c>
      <c r="N27" s="19">
        <f t="shared" si="8"/>
        <v>0.12829989440337911</v>
      </c>
      <c r="O27" s="19">
        <f t="shared" si="9"/>
        <v>7.8794255817450476E-2</v>
      </c>
      <c r="P27" s="19">
        <f t="shared" si="10"/>
        <v>4.950563858592863E-2</v>
      </c>
      <c r="Q27" s="19">
        <f t="shared" si="11"/>
        <v>0.20709415022082958</v>
      </c>
      <c r="R27" s="19">
        <f t="shared" si="12"/>
        <v>0.37333813781192837</v>
      </c>
      <c r="S27" s="4" t="str">
        <f t="shared" si="13"/>
        <v>NO</v>
      </c>
      <c r="T27" s="4"/>
      <c r="U27" s="22">
        <f t="shared" si="14"/>
        <v>1894</v>
      </c>
      <c r="V27" s="24" t="e">
        <f t="shared" si="15"/>
        <v>#DIV/0!</v>
      </c>
    </row>
    <row r="28" spans="1:22" ht="13.9" customHeight="1">
      <c r="A28" s="7" t="s">
        <v>90</v>
      </c>
      <c r="B28" s="48">
        <v>656</v>
      </c>
      <c r="C28" s="17">
        <v>601</v>
      </c>
      <c r="D28" s="4">
        <f t="shared" si="0"/>
        <v>55</v>
      </c>
      <c r="E28" s="4">
        <f t="shared" si="1"/>
        <v>1257</v>
      </c>
      <c r="F28" s="18">
        <f t="shared" si="2"/>
        <v>0.55693528059900665</v>
      </c>
      <c r="G28" s="5" t="str">
        <f t="shared" si="3"/>
        <v>NO</v>
      </c>
      <c r="H28" s="48">
        <v>110</v>
      </c>
      <c r="I28" s="17">
        <v>190</v>
      </c>
      <c r="J28" s="4">
        <f t="shared" si="4"/>
        <v>-80</v>
      </c>
      <c r="K28" s="4">
        <f t="shared" si="5"/>
        <v>300</v>
      </c>
      <c r="L28" s="18">
        <f t="shared" si="6"/>
        <v>1.0500138159712626</v>
      </c>
      <c r="M28" s="4" t="str">
        <f t="shared" si="7"/>
        <v>NO</v>
      </c>
      <c r="N28" s="18">
        <f t="shared" si="8"/>
        <v>0.1676829268292683</v>
      </c>
      <c r="O28" s="18">
        <f t="shared" si="9"/>
        <v>0.24553525377172949</v>
      </c>
      <c r="P28" s="18">
        <f t="shared" si="10"/>
        <v>-7.7852326942461192E-2</v>
      </c>
      <c r="Q28" s="18">
        <f t="shared" si="11"/>
        <v>0.4132181806009978</v>
      </c>
      <c r="R28" s="18">
        <f t="shared" si="12"/>
        <v>0.89014162185274681</v>
      </c>
      <c r="S28" s="4" t="str">
        <f t="shared" si="13"/>
        <v>NO</v>
      </c>
      <c r="T28" s="4"/>
      <c r="U28" s="22">
        <f t="shared" si="14"/>
        <v>656</v>
      </c>
      <c r="V28" s="23" t="e">
        <f t="shared" si="15"/>
        <v>#DIV/0!</v>
      </c>
    </row>
    <row r="29" spans="1:22" ht="12.75" customHeight="1">
      <c r="A29" s="7" t="s">
        <v>103</v>
      </c>
      <c r="B29" s="48">
        <v>569</v>
      </c>
      <c r="C29" s="21">
        <v>585</v>
      </c>
      <c r="D29" s="4">
        <f t="shared" si="0"/>
        <v>-16</v>
      </c>
      <c r="E29" s="4">
        <f t="shared" si="1"/>
        <v>1154</v>
      </c>
      <c r="F29" s="19">
        <f t="shared" si="2"/>
        <v>0.62499666134262111</v>
      </c>
      <c r="G29" s="5" t="str">
        <f t="shared" si="3"/>
        <v>NO</v>
      </c>
      <c r="H29" s="48">
        <v>55</v>
      </c>
      <c r="I29" s="21">
        <v>92</v>
      </c>
      <c r="J29" s="4">
        <f t="shared" si="4"/>
        <v>-37</v>
      </c>
      <c r="K29" s="4">
        <f t="shared" si="5"/>
        <v>147</v>
      </c>
      <c r="L29" s="19">
        <f t="shared" si="6"/>
        <v>1.0168554849405913</v>
      </c>
      <c r="M29" s="4" t="str">
        <f t="shared" si="7"/>
        <v>NO</v>
      </c>
      <c r="N29" s="19">
        <f t="shared" si="8"/>
        <v>9.6660808435852369E-2</v>
      </c>
      <c r="O29" s="19">
        <f t="shared" si="9"/>
        <v>0.12754051404951544</v>
      </c>
      <c r="P29" s="19">
        <f t="shared" si="10"/>
        <v>-3.0879705613663072E-2</v>
      </c>
      <c r="Q29" s="19">
        <f t="shared" si="11"/>
        <v>0.22420132248536781</v>
      </c>
      <c r="R29" s="19">
        <f t="shared" si="12"/>
        <v>0.8021061342268504</v>
      </c>
      <c r="S29" s="4" t="str">
        <f t="shared" si="13"/>
        <v>NO</v>
      </c>
      <c r="T29" s="4"/>
      <c r="U29" s="22">
        <f t="shared" si="14"/>
        <v>569</v>
      </c>
      <c r="V29" s="24" t="e">
        <f t="shared" si="15"/>
        <v>#DIV/0!</v>
      </c>
    </row>
    <row r="30" spans="1:22">
      <c r="A30" s="7" t="s">
        <v>307</v>
      </c>
      <c r="B30" s="48">
        <v>574</v>
      </c>
      <c r="C30" s="21">
        <v>444</v>
      </c>
      <c r="D30" s="4">
        <f t="shared" si="0"/>
        <v>130</v>
      </c>
      <c r="E30" s="4">
        <f t="shared" si="1"/>
        <v>1018</v>
      </c>
      <c r="F30" s="19">
        <f t="shared" si="2"/>
        <v>0.47022441566143847</v>
      </c>
      <c r="G30" s="5" t="str">
        <f t="shared" si="3"/>
        <v>NO</v>
      </c>
      <c r="H30" s="48">
        <v>0</v>
      </c>
      <c r="I30" s="17">
        <v>237</v>
      </c>
      <c r="J30" s="4">
        <f t="shared" si="4"/>
        <v>-237</v>
      </c>
      <c r="K30" s="4">
        <f t="shared" si="5"/>
        <v>237</v>
      </c>
      <c r="L30" s="19" t="e">
        <f t="shared" si="6"/>
        <v>#DIV/0!</v>
      </c>
      <c r="M30" s="4" t="e">
        <f t="shared" si="7"/>
        <v>#DIV/0!</v>
      </c>
      <c r="N30" s="19">
        <f t="shared" si="8"/>
        <v>0</v>
      </c>
      <c r="O30" s="19">
        <f t="shared" si="9"/>
        <v>0.41289198606271776</v>
      </c>
      <c r="P30" s="19">
        <f t="shared" si="10"/>
        <v>-0.41289198606271776</v>
      </c>
      <c r="Q30" s="19">
        <f t="shared" si="11"/>
        <v>0.41289198606271776</v>
      </c>
      <c r="R30" s="19" t="e">
        <f t="shared" si="12"/>
        <v>#DIV/0!</v>
      </c>
      <c r="S30" s="4" t="e">
        <f t="shared" si="13"/>
        <v>#DIV/0!</v>
      </c>
      <c r="T30" s="4"/>
      <c r="U30" s="22">
        <f t="shared" si="14"/>
        <v>574</v>
      </c>
      <c r="V30" s="24" t="e">
        <f t="shared" si="15"/>
        <v>#DIV/0!</v>
      </c>
    </row>
    <row r="31" spans="1:22" ht="14.45" customHeight="1">
      <c r="A31" s="7" t="s">
        <v>311</v>
      </c>
      <c r="B31" s="48">
        <v>382</v>
      </c>
      <c r="C31" s="17">
        <v>402</v>
      </c>
      <c r="D31" s="4">
        <f t="shared" si="0"/>
        <v>-20</v>
      </c>
      <c r="E31" s="4">
        <f t="shared" si="1"/>
        <v>784</v>
      </c>
      <c r="F31" s="18">
        <f t="shared" si="2"/>
        <v>0.63973010391635765</v>
      </c>
      <c r="G31" s="5" t="str">
        <f t="shared" si="3"/>
        <v>NO</v>
      </c>
      <c r="H31" s="48">
        <v>0</v>
      </c>
      <c r="I31" s="17">
        <v>237</v>
      </c>
      <c r="J31" s="4">
        <f t="shared" si="4"/>
        <v>-237</v>
      </c>
      <c r="K31" s="4">
        <f t="shared" si="5"/>
        <v>237</v>
      </c>
      <c r="L31" s="18" t="e">
        <f t="shared" si="6"/>
        <v>#DIV/0!</v>
      </c>
      <c r="M31" s="4" t="e">
        <f t="shared" si="7"/>
        <v>#DIV/0!</v>
      </c>
      <c r="N31" s="18">
        <f t="shared" si="8"/>
        <v>0</v>
      </c>
      <c r="O31" s="18">
        <f t="shared" si="9"/>
        <v>0.62041884816753923</v>
      </c>
      <c r="P31" s="18">
        <f t="shared" si="10"/>
        <v>-0.62041884816753923</v>
      </c>
      <c r="Q31" s="18">
        <f t="shared" si="11"/>
        <v>0.62041884816753923</v>
      </c>
      <c r="R31" s="18" t="e">
        <f t="shared" si="12"/>
        <v>#DIV/0!</v>
      </c>
      <c r="S31" s="4" t="e">
        <f t="shared" si="13"/>
        <v>#DIV/0!</v>
      </c>
      <c r="T31" s="4"/>
      <c r="U31" s="22">
        <f t="shared" si="14"/>
        <v>382</v>
      </c>
      <c r="V31" s="23" t="e">
        <f t="shared" si="15"/>
        <v>#DIV/0!</v>
      </c>
    </row>
    <row r="32" spans="1:22" ht="14.45" customHeight="1">
      <c r="A32" s="7"/>
      <c r="B32" s="17"/>
      <c r="C32" s="17"/>
      <c r="D32" s="4">
        <f t="shared" si="0"/>
        <v>0</v>
      </c>
      <c r="E32" s="4">
        <f t="shared" si="1"/>
        <v>0</v>
      </c>
      <c r="F32" s="18" t="e">
        <f t="shared" si="2"/>
        <v>#DIV/0!</v>
      </c>
      <c r="G32" s="5" t="e">
        <f t="shared" si="3"/>
        <v>#DIV/0!</v>
      </c>
      <c r="H32" s="17"/>
      <c r="I32" s="17"/>
      <c r="J32" s="4">
        <f t="shared" si="4"/>
        <v>0</v>
      </c>
      <c r="K32" s="4">
        <f t="shared" si="5"/>
        <v>0</v>
      </c>
      <c r="L32" s="18" t="e">
        <f t="shared" si="6"/>
        <v>#DIV/0!</v>
      </c>
      <c r="M32" s="4" t="e">
        <f t="shared" si="7"/>
        <v>#DIV/0!</v>
      </c>
      <c r="N32" s="18" t="e">
        <f t="shared" si="8"/>
        <v>#DIV/0!</v>
      </c>
      <c r="O32" s="18" t="e">
        <f t="shared" si="9"/>
        <v>#DIV/0!</v>
      </c>
      <c r="P32" s="18" t="e">
        <f t="shared" si="10"/>
        <v>#DIV/0!</v>
      </c>
      <c r="Q32" s="18" t="e">
        <f t="shared" si="11"/>
        <v>#DIV/0!</v>
      </c>
      <c r="R32" s="18" t="e">
        <f t="shared" si="12"/>
        <v>#DIV/0!</v>
      </c>
      <c r="S32" s="4" t="e">
        <f t="shared" si="13"/>
        <v>#DIV/0!</v>
      </c>
      <c r="T32" s="4"/>
      <c r="U32" s="22">
        <f t="shared" si="14"/>
        <v>0</v>
      </c>
      <c r="V32" s="23" t="e">
        <f t="shared" si="15"/>
        <v>#DIV/0!</v>
      </c>
    </row>
    <row r="33" spans="1:25" ht="12.75" customHeight="1">
      <c r="A33" s="7"/>
      <c r="B33" s="21"/>
      <c r="C33" s="21"/>
      <c r="D33" s="4">
        <f t="shared" si="0"/>
        <v>0</v>
      </c>
      <c r="E33" s="4">
        <f t="shared" si="1"/>
        <v>0</v>
      </c>
      <c r="F33" s="19" t="e">
        <f t="shared" si="2"/>
        <v>#DIV/0!</v>
      </c>
      <c r="G33" s="5" t="e">
        <f t="shared" si="3"/>
        <v>#DIV/0!</v>
      </c>
      <c r="H33" s="21"/>
      <c r="I33" s="17"/>
      <c r="J33" s="4">
        <f t="shared" si="4"/>
        <v>0</v>
      </c>
      <c r="K33" s="4">
        <f t="shared" si="5"/>
        <v>0</v>
      </c>
      <c r="L33" s="19" t="e">
        <f t="shared" si="6"/>
        <v>#DIV/0!</v>
      </c>
      <c r="M33" s="4" t="e">
        <f t="shared" si="7"/>
        <v>#DIV/0!</v>
      </c>
      <c r="N33" s="19" t="e">
        <f t="shared" si="8"/>
        <v>#DIV/0!</v>
      </c>
      <c r="O33" s="19" t="e">
        <f t="shared" si="9"/>
        <v>#DIV/0!</v>
      </c>
      <c r="P33" s="19" t="e">
        <f t="shared" si="10"/>
        <v>#DIV/0!</v>
      </c>
      <c r="Q33" s="19" t="e">
        <f t="shared" si="11"/>
        <v>#DIV/0!</v>
      </c>
      <c r="R33" s="19" t="e">
        <f t="shared" si="12"/>
        <v>#DIV/0!</v>
      </c>
      <c r="S33" s="4" t="e">
        <f t="shared" si="13"/>
        <v>#DIV/0!</v>
      </c>
      <c r="T33" s="4"/>
      <c r="U33" s="22">
        <f t="shared" si="14"/>
        <v>0</v>
      </c>
      <c r="V33" s="24" t="e">
        <f t="shared" si="15"/>
        <v>#DIV/0!</v>
      </c>
    </row>
    <row r="34" spans="1:25" ht="12.75" customHeight="1">
      <c r="A34" s="7"/>
      <c r="B34" s="17"/>
      <c r="C34" s="17"/>
      <c r="D34" s="4">
        <f t="shared" si="0"/>
        <v>0</v>
      </c>
      <c r="E34" s="4">
        <f t="shared" si="1"/>
        <v>0</v>
      </c>
      <c r="F34" s="18" t="e">
        <f t="shared" si="2"/>
        <v>#DIV/0!</v>
      </c>
      <c r="G34" s="5" t="e">
        <f t="shared" si="3"/>
        <v>#DIV/0!</v>
      </c>
      <c r="H34" s="17"/>
      <c r="I34" s="17"/>
      <c r="J34" s="4">
        <f t="shared" si="4"/>
        <v>0</v>
      </c>
      <c r="K34" s="4">
        <f t="shared" si="5"/>
        <v>0</v>
      </c>
      <c r="L34" s="18" t="e">
        <f t="shared" si="6"/>
        <v>#DIV/0!</v>
      </c>
      <c r="M34" s="4" t="e">
        <f t="shared" si="7"/>
        <v>#DIV/0!</v>
      </c>
      <c r="N34" s="18" t="e">
        <f t="shared" si="8"/>
        <v>#DIV/0!</v>
      </c>
      <c r="O34" s="18" t="e">
        <f t="shared" si="9"/>
        <v>#DIV/0!</v>
      </c>
      <c r="P34" s="18" t="e">
        <f t="shared" si="10"/>
        <v>#DIV/0!</v>
      </c>
      <c r="Q34" s="18" t="e">
        <f t="shared" si="11"/>
        <v>#DIV/0!</v>
      </c>
      <c r="R34" s="18" t="e">
        <f t="shared" si="12"/>
        <v>#DIV/0!</v>
      </c>
      <c r="S34" s="4" t="e">
        <f t="shared" si="13"/>
        <v>#DIV/0!</v>
      </c>
      <c r="T34" s="4"/>
      <c r="U34" s="22">
        <f t="shared" si="14"/>
        <v>0</v>
      </c>
      <c r="V34" s="23" t="e">
        <f t="shared" si="15"/>
        <v>#DIV/0!</v>
      </c>
    </row>
    <row r="35" spans="1:25" ht="13.15" customHeight="1">
      <c r="A35" s="7"/>
      <c r="B35" s="21"/>
      <c r="C35" s="17"/>
      <c r="D35" s="4">
        <f t="shared" si="0"/>
        <v>0</v>
      </c>
      <c r="E35" s="4">
        <f t="shared" si="1"/>
        <v>0</v>
      </c>
      <c r="F35" s="18" t="e">
        <f t="shared" si="2"/>
        <v>#DIV/0!</v>
      </c>
      <c r="G35" s="5" t="e">
        <f t="shared" si="3"/>
        <v>#DIV/0!</v>
      </c>
      <c r="H35" s="17"/>
      <c r="I35" s="17"/>
      <c r="J35" s="4">
        <f t="shared" si="4"/>
        <v>0</v>
      </c>
      <c r="K35" s="4">
        <f t="shared" si="5"/>
        <v>0</v>
      </c>
      <c r="L35" s="18" t="e">
        <f t="shared" si="6"/>
        <v>#DIV/0!</v>
      </c>
      <c r="M35" s="4" t="e">
        <f t="shared" si="7"/>
        <v>#DIV/0!</v>
      </c>
      <c r="N35" s="18" t="e">
        <f t="shared" si="8"/>
        <v>#DIV/0!</v>
      </c>
      <c r="O35" s="18" t="e">
        <f t="shared" si="9"/>
        <v>#DIV/0!</v>
      </c>
      <c r="P35" s="18" t="e">
        <f t="shared" si="10"/>
        <v>#DIV/0!</v>
      </c>
      <c r="Q35" s="18" t="e">
        <f t="shared" si="11"/>
        <v>#DIV/0!</v>
      </c>
      <c r="R35" s="18" t="e">
        <f t="shared" si="12"/>
        <v>#DIV/0!</v>
      </c>
      <c r="S35" s="4" t="e">
        <f t="shared" si="13"/>
        <v>#DIV/0!</v>
      </c>
      <c r="T35" s="4"/>
      <c r="U35" s="22">
        <f t="shared" si="14"/>
        <v>0</v>
      </c>
      <c r="V35" s="23" t="e">
        <f t="shared" si="15"/>
        <v>#DIV/0!</v>
      </c>
    </row>
    <row r="36" spans="1:25" ht="14.45" customHeight="1">
      <c r="A36" s="7"/>
      <c r="B36" s="17"/>
      <c r="C36" s="17"/>
      <c r="D36" s="4">
        <f t="shared" si="0"/>
        <v>0</v>
      </c>
      <c r="E36" s="4">
        <f t="shared" si="1"/>
        <v>0</v>
      </c>
      <c r="F36" s="18" t="e">
        <f t="shared" si="2"/>
        <v>#DIV/0!</v>
      </c>
      <c r="G36" s="5" t="e">
        <f t="shared" si="3"/>
        <v>#DIV/0!</v>
      </c>
      <c r="H36" s="17"/>
      <c r="I36" s="17"/>
      <c r="J36" s="4">
        <f t="shared" si="4"/>
        <v>0</v>
      </c>
      <c r="K36" s="4">
        <f t="shared" si="5"/>
        <v>0</v>
      </c>
      <c r="L36" s="18" t="e">
        <f t="shared" si="6"/>
        <v>#DIV/0!</v>
      </c>
      <c r="M36" s="4" t="e">
        <f t="shared" si="7"/>
        <v>#DIV/0!</v>
      </c>
      <c r="N36" s="18" t="e">
        <f t="shared" si="8"/>
        <v>#DIV/0!</v>
      </c>
      <c r="O36" s="18" t="e">
        <f t="shared" si="9"/>
        <v>#DIV/0!</v>
      </c>
      <c r="P36" s="18" t="e">
        <f t="shared" si="10"/>
        <v>#DIV/0!</v>
      </c>
      <c r="Q36" s="18" t="e">
        <f t="shared" si="11"/>
        <v>#DIV/0!</v>
      </c>
      <c r="R36" s="18" t="e">
        <f t="shared" si="12"/>
        <v>#DIV/0!</v>
      </c>
      <c r="S36" s="4" t="e">
        <f t="shared" si="13"/>
        <v>#DIV/0!</v>
      </c>
      <c r="T36" s="4"/>
      <c r="U36" s="22">
        <f t="shared" si="14"/>
        <v>0</v>
      </c>
      <c r="V36" s="23" t="e">
        <f t="shared" si="15"/>
        <v>#DIV/0!</v>
      </c>
    </row>
    <row r="37" spans="1:25" ht="12.75" customHeight="1">
      <c r="A37" s="7"/>
      <c r="B37" s="17"/>
      <c r="C37" s="17"/>
      <c r="D37" s="4">
        <f t="shared" si="0"/>
        <v>0</v>
      </c>
      <c r="E37" s="4">
        <f t="shared" si="1"/>
        <v>0</v>
      </c>
      <c r="F37" s="18" t="e">
        <f t="shared" si="2"/>
        <v>#DIV/0!</v>
      </c>
      <c r="G37" s="5" t="e">
        <f t="shared" si="3"/>
        <v>#DIV/0!</v>
      </c>
      <c r="H37" s="17"/>
      <c r="I37" s="17"/>
      <c r="J37" s="4">
        <f t="shared" si="4"/>
        <v>0</v>
      </c>
      <c r="K37" s="4">
        <f t="shared" si="5"/>
        <v>0</v>
      </c>
      <c r="L37" s="18" t="e">
        <f t="shared" si="6"/>
        <v>#DIV/0!</v>
      </c>
      <c r="M37" s="4" t="e">
        <f t="shared" si="7"/>
        <v>#DIV/0!</v>
      </c>
      <c r="N37" s="18" t="e">
        <f t="shared" si="8"/>
        <v>#DIV/0!</v>
      </c>
      <c r="O37" s="18" t="e">
        <f t="shared" si="9"/>
        <v>#DIV/0!</v>
      </c>
      <c r="P37" s="18" t="e">
        <f t="shared" si="10"/>
        <v>#DIV/0!</v>
      </c>
      <c r="Q37" s="18" t="e">
        <f t="shared" si="11"/>
        <v>#DIV/0!</v>
      </c>
      <c r="R37" s="18" t="e">
        <f t="shared" si="12"/>
        <v>#DIV/0!</v>
      </c>
      <c r="S37" s="4" t="e">
        <f t="shared" si="13"/>
        <v>#DIV/0!</v>
      </c>
      <c r="T37" s="4"/>
      <c r="U37" s="22">
        <f t="shared" si="14"/>
        <v>0</v>
      </c>
      <c r="V37" s="23" t="e">
        <f t="shared" si="15"/>
        <v>#DIV/0!</v>
      </c>
    </row>
    <row r="38" spans="1:25" ht="13.15" customHeight="1">
      <c r="A38" s="7"/>
      <c r="B38" s="17"/>
      <c r="C38" s="17"/>
      <c r="D38" s="4">
        <f t="shared" si="0"/>
        <v>0</v>
      </c>
      <c r="E38" s="4">
        <f t="shared" si="1"/>
        <v>0</v>
      </c>
      <c r="F38" s="18" t="e">
        <f t="shared" si="2"/>
        <v>#DIV/0!</v>
      </c>
      <c r="G38" s="5" t="e">
        <f t="shared" si="3"/>
        <v>#DIV/0!</v>
      </c>
      <c r="H38" s="17"/>
      <c r="I38" s="17"/>
      <c r="J38" s="4">
        <f t="shared" si="4"/>
        <v>0</v>
      </c>
      <c r="K38" s="4">
        <f t="shared" si="5"/>
        <v>0</v>
      </c>
      <c r="L38" s="18" t="e">
        <f t="shared" si="6"/>
        <v>#DIV/0!</v>
      </c>
      <c r="M38" s="4" t="e">
        <f t="shared" si="7"/>
        <v>#DIV/0!</v>
      </c>
      <c r="N38" s="18" t="e">
        <f t="shared" si="8"/>
        <v>#DIV/0!</v>
      </c>
      <c r="O38" s="18" t="e">
        <f t="shared" si="9"/>
        <v>#DIV/0!</v>
      </c>
      <c r="P38" s="18" t="e">
        <f t="shared" si="10"/>
        <v>#DIV/0!</v>
      </c>
      <c r="Q38" s="18" t="e">
        <f t="shared" si="11"/>
        <v>#DIV/0!</v>
      </c>
      <c r="R38" s="18" t="e">
        <f t="shared" si="12"/>
        <v>#DIV/0!</v>
      </c>
      <c r="S38" s="4" t="e">
        <f t="shared" si="13"/>
        <v>#DIV/0!</v>
      </c>
      <c r="T38" s="4"/>
      <c r="U38" s="22">
        <f t="shared" si="14"/>
        <v>0</v>
      </c>
      <c r="V38" s="23" t="e">
        <f t="shared" si="15"/>
        <v>#DIV/0!</v>
      </c>
    </row>
    <row r="39" spans="1:25">
      <c r="A39" s="7"/>
      <c r="B39" s="17"/>
      <c r="C39" s="17"/>
      <c r="D39" s="4">
        <f t="shared" si="0"/>
        <v>0</v>
      </c>
      <c r="E39" s="4">
        <f t="shared" si="1"/>
        <v>0</v>
      </c>
      <c r="F39" s="18" t="e">
        <f t="shared" si="2"/>
        <v>#DIV/0!</v>
      </c>
      <c r="G39" s="5" t="e">
        <f t="shared" si="3"/>
        <v>#DIV/0!</v>
      </c>
      <c r="H39" s="17"/>
      <c r="I39" s="17"/>
      <c r="J39" s="4">
        <f t="shared" si="4"/>
        <v>0</v>
      </c>
      <c r="K39" s="4">
        <f t="shared" si="5"/>
        <v>0</v>
      </c>
      <c r="L39" s="18" t="e">
        <f t="shared" si="6"/>
        <v>#DIV/0!</v>
      </c>
      <c r="M39" s="4" t="e">
        <f t="shared" si="7"/>
        <v>#DIV/0!</v>
      </c>
      <c r="N39" s="18" t="e">
        <f t="shared" si="8"/>
        <v>#DIV/0!</v>
      </c>
      <c r="O39" s="18" t="e">
        <f t="shared" si="9"/>
        <v>#DIV/0!</v>
      </c>
      <c r="P39" s="18" t="e">
        <f t="shared" si="10"/>
        <v>#DIV/0!</v>
      </c>
      <c r="Q39" s="18" t="e">
        <f t="shared" si="11"/>
        <v>#DIV/0!</v>
      </c>
      <c r="R39" s="18" t="e">
        <f t="shared" si="12"/>
        <v>#DIV/0!</v>
      </c>
      <c r="S39" s="4" t="e">
        <f t="shared" si="13"/>
        <v>#DIV/0!</v>
      </c>
      <c r="T39" s="4"/>
      <c r="U39" s="22">
        <f t="shared" si="14"/>
        <v>0</v>
      </c>
      <c r="V39" s="23" t="e">
        <f t="shared" si="15"/>
        <v>#DIV/0!</v>
      </c>
    </row>
    <row r="40" spans="1:25" ht="17.45" customHeight="1">
      <c r="A40" s="7"/>
      <c r="B40" s="21"/>
      <c r="C40" s="17"/>
      <c r="D40" s="4">
        <f t="shared" si="0"/>
        <v>0</v>
      </c>
      <c r="E40" s="4">
        <f t="shared" si="1"/>
        <v>0</v>
      </c>
      <c r="F40" s="19" t="e">
        <f t="shared" si="2"/>
        <v>#DIV/0!</v>
      </c>
      <c r="G40" s="5" t="e">
        <f t="shared" si="3"/>
        <v>#DIV/0!</v>
      </c>
      <c r="H40" s="21"/>
      <c r="I40" s="17"/>
      <c r="J40" s="4">
        <f t="shared" si="4"/>
        <v>0</v>
      </c>
      <c r="K40" s="4">
        <f t="shared" si="5"/>
        <v>0</v>
      </c>
      <c r="L40" s="19" t="e">
        <f t="shared" si="6"/>
        <v>#DIV/0!</v>
      </c>
      <c r="M40" s="4" t="e">
        <f t="shared" si="7"/>
        <v>#DIV/0!</v>
      </c>
      <c r="N40" s="19" t="e">
        <f t="shared" si="8"/>
        <v>#DIV/0!</v>
      </c>
      <c r="O40" s="19" t="e">
        <f t="shared" si="9"/>
        <v>#DIV/0!</v>
      </c>
      <c r="P40" s="19" t="e">
        <f t="shared" si="10"/>
        <v>#DIV/0!</v>
      </c>
      <c r="Q40" s="19" t="e">
        <f t="shared" si="11"/>
        <v>#DIV/0!</v>
      </c>
      <c r="R40" s="19" t="e">
        <f t="shared" si="12"/>
        <v>#DIV/0!</v>
      </c>
      <c r="S40" s="4" t="e">
        <f t="shared" si="13"/>
        <v>#DIV/0!</v>
      </c>
      <c r="T40" s="4"/>
      <c r="U40" s="22">
        <f t="shared" si="14"/>
        <v>0</v>
      </c>
      <c r="V40" s="24" t="e">
        <f t="shared" si="15"/>
        <v>#DIV/0!</v>
      </c>
    </row>
    <row r="41" spans="1:25" ht="15.6" customHeight="1">
      <c r="A41" s="7"/>
      <c r="B41" s="21"/>
      <c r="C41" s="17"/>
      <c r="D41" s="4">
        <f t="shared" si="0"/>
        <v>0</v>
      </c>
      <c r="E41" s="4">
        <f t="shared" si="1"/>
        <v>0</v>
      </c>
      <c r="F41" s="18" t="e">
        <f t="shared" si="2"/>
        <v>#DIV/0!</v>
      </c>
      <c r="G41" s="5" t="e">
        <f t="shared" si="3"/>
        <v>#DIV/0!</v>
      </c>
      <c r="H41" s="17"/>
      <c r="I41" s="17"/>
      <c r="J41" s="4">
        <f t="shared" si="4"/>
        <v>0</v>
      </c>
      <c r="K41" s="4">
        <f t="shared" si="5"/>
        <v>0</v>
      </c>
      <c r="L41" s="18" t="e">
        <f t="shared" si="6"/>
        <v>#DIV/0!</v>
      </c>
      <c r="M41" s="4" t="e">
        <f t="shared" si="7"/>
        <v>#DIV/0!</v>
      </c>
      <c r="N41" s="18" t="e">
        <f t="shared" si="8"/>
        <v>#DIV/0!</v>
      </c>
      <c r="O41" s="18" t="e">
        <f t="shared" si="9"/>
        <v>#DIV/0!</v>
      </c>
      <c r="P41" s="18" t="e">
        <f t="shared" si="10"/>
        <v>#DIV/0!</v>
      </c>
      <c r="Q41" s="18" t="e">
        <f t="shared" si="11"/>
        <v>#DIV/0!</v>
      </c>
      <c r="R41" s="18" t="e">
        <f t="shared" si="12"/>
        <v>#DIV/0!</v>
      </c>
      <c r="S41" s="4" t="e">
        <f t="shared" si="13"/>
        <v>#DIV/0!</v>
      </c>
      <c r="T41" s="4"/>
      <c r="U41" s="22">
        <f t="shared" si="14"/>
        <v>0</v>
      </c>
      <c r="V41" s="23" t="e">
        <f t="shared" si="15"/>
        <v>#DIV/0!</v>
      </c>
    </row>
    <row r="42" spans="1:25" ht="14.45" customHeight="1">
      <c r="A42" s="7"/>
      <c r="B42" s="21"/>
      <c r="C42" s="21"/>
      <c r="D42" s="4">
        <f t="shared" si="0"/>
        <v>0</v>
      </c>
      <c r="E42" s="4">
        <f t="shared" si="1"/>
        <v>0</v>
      </c>
      <c r="F42" s="19" t="e">
        <f t="shared" si="2"/>
        <v>#DIV/0!</v>
      </c>
      <c r="G42" s="5" t="e">
        <f t="shared" si="3"/>
        <v>#DIV/0!</v>
      </c>
      <c r="H42" s="21"/>
      <c r="I42" s="17"/>
      <c r="J42" s="4">
        <f t="shared" si="4"/>
        <v>0</v>
      </c>
      <c r="K42" s="4">
        <f t="shared" si="5"/>
        <v>0</v>
      </c>
      <c r="L42" s="19" t="e">
        <f t="shared" si="6"/>
        <v>#DIV/0!</v>
      </c>
      <c r="M42" s="4" t="e">
        <f t="shared" si="7"/>
        <v>#DIV/0!</v>
      </c>
      <c r="N42" s="19" t="e">
        <f t="shared" si="8"/>
        <v>#DIV/0!</v>
      </c>
      <c r="O42" s="19" t="e">
        <f t="shared" si="9"/>
        <v>#DIV/0!</v>
      </c>
      <c r="P42" s="19" t="e">
        <f t="shared" si="10"/>
        <v>#DIV/0!</v>
      </c>
      <c r="Q42" s="19" t="e">
        <f t="shared" si="11"/>
        <v>#DIV/0!</v>
      </c>
      <c r="R42" s="19" t="e">
        <f t="shared" si="12"/>
        <v>#DIV/0!</v>
      </c>
      <c r="S42" s="4" t="e">
        <f t="shared" si="13"/>
        <v>#DIV/0!</v>
      </c>
      <c r="T42" s="4"/>
      <c r="U42" s="22">
        <f t="shared" si="14"/>
        <v>0</v>
      </c>
      <c r="V42" s="24" t="e">
        <f t="shared" si="15"/>
        <v>#DIV/0!</v>
      </c>
    </row>
    <row r="43" spans="1:25" ht="17.45" customHeight="1">
      <c r="A43" s="7"/>
      <c r="B43" s="17"/>
      <c r="C43" s="17"/>
      <c r="D43" s="4">
        <f t="shared" si="0"/>
        <v>0</v>
      </c>
      <c r="E43" s="4">
        <f t="shared" si="1"/>
        <v>0</v>
      </c>
      <c r="F43" s="18" t="e">
        <f t="shared" si="2"/>
        <v>#DIV/0!</v>
      </c>
      <c r="G43" s="5" t="e">
        <f t="shared" si="3"/>
        <v>#DIV/0!</v>
      </c>
      <c r="H43" s="17"/>
      <c r="I43" s="17"/>
      <c r="J43" s="4">
        <f t="shared" si="4"/>
        <v>0</v>
      </c>
      <c r="K43" s="4">
        <f t="shared" si="5"/>
        <v>0</v>
      </c>
      <c r="L43" s="18" t="e">
        <f t="shared" si="6"/>
        <v>#DIV/0!</v>
      </c>
      <c r="M43" s="4" t="e">
        <f t="shared" si="7"/>
        <v>#DIV/0!</v>
      </c>
      <c r="N43" s="18" t="e">
        <f t="shared" si="8"/>
        <v>#DIV/0!</v>
      </c>
      <c r="O43" s="18" t="e">
        <f t="shared" si="9"/>
        <v>#DIV/0!</v>
      </c>
      <c r="P43" s="18" t="e">
        <f t="shared" si="10"/>
        <v>#DIV/0!</v>
      </c>
      <c r="Q43" s="18" t="e">
        <f t="shared" si="11"/>
        <v>#DIV/0!</v>
      </c>
      <c r="R43" s="18" t="e">
        <f t="shared" si="12"/>
        <v>#DIV/0!</v>
      </c>
      <c r="S43" s="4" t="e">
        <f t="shared" si="13"/>
        <v>#DIV/0!</v>
      </c>
      <c r="T43" s="4"/>
      <c r="U43" s="22">
        <f t="shared" si="14"/>
        <v>0</v>
      </c>
      <c r="V43" s="23" t="e">
        <f t="shared" si="15"/>
        <v>#DIV/0!</v>
      </c>
    </row>
    <row r="44" spans="1:25" ht="16.899999999999999" customHeight="1">
      <c r="A44" s="7"/>
      <c r="B44" s="46"/>
      <c r="C44" s="17"/>
      <c r="D44" s="4">
        <f t="shared" si="0"/>
        <v>0</v>
      </c>
      <c r="E44" s="4">
        <f t="shared" si="1"/>
        <v>0</v>
      </c>
      <c r="F44" s="18" t="e">
        <f t="shared" si="2"/>
        <v>#DIV/0!</v>
      </c>
      <c r="G44" s="5" t="e">
        <f t="shared" si="3"/>
        <v>#DIV/0!</v>
      </c>
      <c r="H44" s="17"/>
      <c r="I44" s="17"/>
      <c r="J44" s="4">
        <f t="shared" si="4"/>
        <v>0</v>
      </c>
      <c r="K44" s="4">
        <f t="shared" si="5"/>
        <v>0</v>
      </c>
      <c r="L44" s="18" t="e">
        <f t="shared" si="6"/>
        <v>#DIV/0!</v>
      </c>
      <c r="M44" s="4" t="e">
        <f t="shared" si="7"/>
        <v>#DIV/0!</v>
      </c>
      <c r="N44" s="18" t="e">
        <f t="shared" si="8"/>
        <v>#DIV/0!</v>
      </c>
      <c r="O44" s="18" t="e">
        <f t="shared" si="9"/>
        <v>#DIV/0!</v>
      </c>
      <c r="P44" s="18" t="e">
        <f t="shared" si="10"/>
        <v>#DIV/0!</v>
      </c>
      <c r="Q44" s="18" t="e">
        <f t="shared" si="11"/>
        <v>#DIV/0!</v>
      </c>
      <c r="R44" s="18" t="e">
        <f t="shared" si="12"/>
        <v>#DIV/0!</v>
      </c>
      <c r="S44" s="4" t="e">
        <f t="shared" si="13"/>
        <v>#DIV/0!</v>
      </c>
      <c r="T44" s="4"/>
      <c r="U44" s="22">
        <f t="shared" si="14"/>
        <v>0</v>
      </c>
      <c r="V44" s="23" t="e">
        <f t="shared" si="15"/>
        <v>#DIV/0!</v>
      </c>
    </row>
    <row r="45" spans="1:25" ht="16.899999999999999" customHeight="1">
      <c r="A45" s="7"/>
      <c r="B45" s="47"/>
      <c r="C45" s="17"/>
      <c r="D45" s="4">
        <f t="shared" si="0"/>
        <v>0</v>
      </c>
      <c r="E45" s="4">
        <f t="shared" si="1"/>
        <v>0</v>
      </c>
      <c r="F45" s="18" t="e">
        <f t="shared" si="2"/>
        <v>#DIV/0!</v>
      </c>
      <c r="G45" s="5" t="e">
        <f t="shared" si="3"/>
        <v>#DIV/0!</v>
      </c>
      <c r="H45" s="17"/>
      <c r="I45" s="17"/>
      <c r="J45" s="4">
        <f t="shared" si="4"/>
        <v>0</v>
      </c>
      <c r="K45" s="4">
        <f t="shared" si="5"/>
        <v>0</v>
      </c>
      <c r="L45" s="18" t="e">
        <f t="shared" si="6"/>
        <v>#DIV/0!</v>
      </c>
      <c r="M45" s="4" t="e">
        <f t="shared" si="7"/>
        <v>#DIV/0!</v>
      </c>
      <c r="N45" s="18" t="e">
        <f t="shared" si="8"/>
        <v>#DIV/0!</v>
      </c>
      <c r="O45" s="18" t="e">
        <f t="shared" si="9"/>
        <v>#DIV/0!</v>
      </c>
      <c r="P45" s="18" t="e">
        <f t="shared" si="10"/>
        <v>#DIV/0!</v>
      </c>
      <c r="Q45" s="18" t="e">
        <f t="shared" si="11"/>
        <v>#DIV/0!</v>
      </c>
      <c r="R45" s="18" t="e">
        <f t="shared" si="12"/>
        <v>#DIV/0!</v>
      </c>
      <c r="S45" s="4" t="e">
        <f t="shared" si="13"/>
        <v>#DIV/0!</v>
      </c>
      <c r="T45" s="4"/>
      <c r="U45" s="22">
        <f t="shared" si="14"/>
        <v>0</v>
      </c>
      <c r="V45" s="23" t="e">
        <f t="shared" si="15"/>
        <v>#DIV/0!</v>
      </c>
    </row>
    <row r="46" spans="1:25" ht="16.149999999999999" customHeight="1">
      <c r="A46" s="7"/>
      <c r="B46" s="47"/>
      <c r="C46" s="17"/>
      <c r="D46" s="4">
        <f t="shared" si="0"/>
        <v>0</v>
      </c>
      <c r="E46" s="4">
        <f t="shared" si="1"/>
        <v>0</v>
      </c>
      <c r="F46" s="18" t="e">
        <f t="shared" si="2"/>
        <v>#DIV/0!</v>
      </c>
      <c r="G46" s="5" t="e">
        <f t="shared" si="3"/>
        <v>#DIV/0!</v>
      </c>
      <c r="H46" s="17"/>
      <c r="I46" s="17"/>
      <c r="J46" s="4">
        <f t="shared" si="4"/>
        <v>0</v>
      </c>
      <c r="K46" s="4">
        <f t="shared" si="5"/>
        <v>0</v>
      </c>
      <c r="L46" s="18" t="e">
        <f t="shared" si="6"/>
        <v>#DIV/0!</v>
      </c>
      <c r="M46" s="4" t="e">
        <f t="shared" si="7"/>
        <v>#DIV/0!</v>
      </c>
      <c r="N46" s="18" t="e">
        <f t="shared" si="8"/>
        <v>#DIV/0!</v>
      </c>
      <c r="O46" s="18" t="e">
        <f t="shared" si="9"/>
        <v>#DIV/0!</v>
      </c>
      <c r="P46" s="18" t="e">
        <f t="shared" si="10"/>
        <v>#DIV/0!</v>
      </c>
      <c r="Q46" s="18" t="e">
        <f t="shared" si="11"/>
        <v>#DIV/0!</v>
      </c>
      <c r="R46" s="18" t="e">
        <f t="shared" si="12"/>
        <v>#DIV/0!</v>
      </c>
      <c r="S46" s="4" t="e">
        <f t="shared" si="13"/>
        <v>#DIV/0!</v>
      </c>
      <c r="T46" s="4"/>
      <c r="U46" s="22">
        <f t="shared" si="14"/>
        <v>0</v>
      </c>
      <c r="V46" s="23" t="e">
        <f t="shared" si="15"/>
        <v>#DIV/0!</v>
      </c>
    </row>
    <row r="47" spans="1:25">
      <c r="B47" s="25"/>
      <c r="C47" s="25"/>
      <c r="D47" s="1"/>
      <c r="E47" s="1"/>
      <c r="F47" s="11"/>
      <c r="H47" s="25"/>
      <c r="I47" s="25"/>
      <c r="J47" s="1"/>
      <c r="K47" s="1"/>
      <c r="L47" s="11"/>
      <c r="M47" s="1"/>
      <c r="N47" s="11"/>
      <c r="O47" s="11"/>
      <c r="P47" s="11"/>
      <c r="Q47" s="11"/>
      <c r="R47" s="11"/>
      <c r="S47" s="1"/>
      <c r="T47" s="1"/>
      <c r="U47" s="26"/>
      <c r="V47" s="13"/>
    </row>
    <row r="48" spans="1:25">
      <c r="A48" s="3" t="s">
        <v>15</v>
      </c>
      <c r="B48" s="12">
        <f>SUM(B5:B46)</f>
        <v>365678</v>
      </c>
      <c r="C48" s="25">
        <f>SQRT((SUMSQ(C5:C46)))</f>
        <v>15313.160516366306</v>
      </c>
      <c r="D48" s="1">
        <f>B48-C48</f>
        <v>350364.8394836337</v>
      </c>
      <c r="E48" s="1">
        <f>B48+C48</f>
        <v>380991.1605163663</v>
      </c>
      <c r="F48" s="11">
        <f>(C48/1.645)/B48</f>
        <v>2.5456582479678386E-2</v>
      </c>
      <c r="G48" t="str">
        <f>IF(F48&lt;15%,"YES","NO")</f>
        <v>YES</v>
      </c>
      <c r="H48" s="25">
        <f>SUM(H5:H46)</f>
        <v>126832</v>
      </c>
      <c r="I48" s="25">
        <f>SQRT((SUMSQ(I5:I46)))</f>
        <v>11844.455580565955</v>
      </c>
      <c r="J48" s="1">
        <f>H48-I48</f>
        <v>114987.54441943404</v>
      </c>
      <c r="K48" s="1">
        <f>H48+I48</f>
        <v>138676.45558056596</v>
      </c>
      <c r="L48" s="11">
        <f>(I48/1.645)/H48</f>
        <v>5.6770191660403625E-2</v>
      </c>
      <c r="M48" s="1" t="str">
        <f>IF(L48&lt;15%,"YES","NO")</f>
        <v>YES</v>
      </c>
      <c r="N48" s="11">
        <f>H48/B48</f>
        <v>0.34684066309704165</v>
      </c>
      <c r="O48" s="11" t="e">
        <f>SQRT((SUMSQ(O5:O46)))</f>
        <v>#DIV/0!</v>
      </c>
      <c r="P48" s="11"/>
      <c r="Q48" s="11"/>
      <c r="R48" s="11"/>
      <c r="S48" s="1"/>
      <c r="T48" s="1"/>
      <c r="U48" s="26">
        <f>B48-T48</f>
        <v>365678</v>
      </c>
      <c r="V48" s="13" t="e">
        <f>U48/T48</f>
        <v>#DIV/0!</v>
      </c>
      <c r="W48">
        <v>94350</v>
      </c>
      <c r="X48">
        <f>H48-W48</f>
        <v>32482</v>
      </c>
      <c r="Y48" s="10">
        <f>X48/W48</f>
        <v>0.34427133015368311</v>
      </c>
    </row>
    <row r="49" spans="1:22">
      <c r="B49" s="25"/>
      <c r="C49" s="25"/>
      <c r="D49" s="1"/>
      <c r="E49" s="1"/>
      <c r="F49" s="11"/>
      <c r="H49" s="25"/>
      <c r="I49" s="25"/>
      <c r="J49" s="1"/>
      <c r="K49" s="1"/>
      <c r="L49" s="11"/>
      <c r="M49" s="1"/>
      <c r="N49" s="11"/>
      <c r="O49" s="11"/>
      <c r="P49" s="11"/>
      <c r="Q49" s="11"/>
      <c r="R49" s="11"/>
      <c r="S49" s="1"/>
      <c r="T49" s="1"/>
      <c r="U49" s="26"/>
      <c r="V49" s="13"/>
    </row>
    <row r="50" spans="1:22">
      <c r="D50" s="1"/>
      <c r="E50" s="1"/>
      <c r="F50" s="11"/>
      <c r="J50" s="1"/>
      <c r="K50" s="1"/>
      <c r="L50" s="11"/>
      <c r="M50" s="1"/>
      <c r="N50" s="11"/>
      <c r="O50" s="11"/>
      <c r="P50" s="11"/>
      <c r="Q50" s="11"/>
      <c r="R50" s="11"/>
      <c r="S50" s="1"/>
      <c r="T50" s="1"/>
      <c r="U50" s="12"/>
      <c r="V50" s="13"/>
    </row>
    <row r="51" spans="1:22">
      <c r="A51" s="3" t="s">
        <v>318</v>
      </c>
    </row>
    <row r="53" spans="1:22">
      <c r="H53" s="1"/>
    </row>
    <row r="54" spans="1:22">
      <c r="H54" s="10"/>
    </row>
  </sheetData>
  <autoFilter ref="A4:V46" xr:uid="{00000000-0009-0000-0000-000000000000}">
    <filterColumn colId="1">
      <filters>
        <filter val="1,212"/>
        <filter val="1,240"/>
        <filter val="1,323"/>
        <filter val="1,666"/>
        <filter val="1,852"/>
        <filter val="1164"/>
        <filter val="12,584"/>
        <filter val="1368"/>
        <filter val="2,682"/>
        <filter val="2,880"/>
        <filter val="2,894"/>
        <filter val="2171"/>
        <filter val="2209"/>
        <filter val="265593"/>
        <filter val="2981"/>
        <filter val="2984"/>
        <filter val="3,206"/>
        <filter val="3,271"/>
        <filter val="3041"/>
        <filter val="3422"/>
        <filter val="3568"/>
        <filter val="3977"/>
        <filter val="4602"/>
        <filter val="7,782"/>
        <filter val="8154"/>
        <filter val="9956"/>
      </filters>
    </filterColumn>
    <sortState xmlns:xlrd2="http://schemas.microsoft.com/office/spreadsheetml/2017/richdata2" ref="A5:V46">
      <sortCondition descending="1" ref="H4:H46"/>
    </sortState>
  </autoFilter>
  <mergeCells count="4">
    <mergeCell ref="B3:G3"/>
    <mergeCell ref="H3:M3"/>
    <mergeCell ref="N3:S3"/>
    <mergeCell ref="T3:V3"/>
  </mergeCells>
  <conditionalFormatting sqref="G5:G42 M5:M42 S5:S42">
    <cfRule type="cellIs" dxfId="14" priority="1" stopIfTrue="1" operator="equal">
      <formula>"#DIC/0!"</formula>
    </cfRule>
    <cfRule type="cellIs" dxfId="13" priority="2" stopIfTrue="1" operator="equal">
      <formula>"NO"</formula>
    </cfRule>
    <cfRule type="cellIs" dxfId="12" priority="3" stopIfTrue="1" operator="equal">
      <formula>"YES"</formula>
    </cfRule>
  </conditionalFormatting>
  <pageMargins left="0.25" right="0.25" top="0.75" bottom="0.75" header="0.3" footer="0.3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6332-437C-45A8-B99E-AB22CF8DC558}">
  <sheetPr filterMode="1">
    <pageSetUpPr fitToPage="1"/>
  </sheetPr>
  <dimension ref="A1:Z54"/>
  <sheetViews>
    <sheetView topLeftCell="H1" zoomScale="110" zoomScaleNormal="110" workbookViewId="0">
      <selection activeCell="X12" sqref="X12"/>
    </sheetView>
  </sheetViews>
  <sheetFormatPr defaultRowHeight="12.75"/>
  <cols>
    <col min="1" max="1" width="31.42578125" style="3" customWidth="1"/>
    <col min="2" max="6" width="10.7109375" customWidth="1"/>
    <col min="7" max="8" width="10.140625" customWidth="1"/>
    <col min="9" max="9" width="8.85546875" customWidth="1"/>
    <col min="10" max="10" width="11.28515625" customWidth="1"/>
    <col min="11" max="11" width="11.42578125" customWidth="1"/>
    <col min="12" max="12" width="10.85546875" customWidth="1"/>
    <col min="13" max="13" width="10.42578125" customWidth="1"/>
    <col min="14" max="14" width="10.7109375" customWidth="1"/>
    <col min="16" max="16" width="11.140625" customWidth="1"/>
    <col min="17" max="17" width="11.42578125" customWidth="1"/>
    <col min="18" max="18" width="11.140625" customWidth="1"/>
    <col min="19" max="19" width="9.85546875" customWidth="1"/>
    <col min="21" max="21" width="11.28515625" bestFit="1" customWidth="1"/>
    <col min="24" max="24" width="24.7109375" customWidth="1"/>
    <col min="25" max="25" width="13" customWidth="1"/>
  </cols>
  <sheetData>
    <row r="1" spans="1:26">
      <c r="A1" s="3" t="s">
        <v>316</v>
      </c>
    </row>
    <row r="2" spans="1:26">
      <c r="A2" s="3" t="s">
        <v>12</v>
      </c>
      <c r="X2" t="s">
        <v>23</v>
      </c>
    </row>
    <row r="3" spans="1:26" ht="76.5" customHeight="1">
      <c r="B3" s="66" t="s">
        <v>3</v>
      </c>
      <c r="C3" s="66"/>
      <c r="D3" s="66"/>
      <c r="E3" s="66"/>
      <c r="F3" s="66"/>
      <c r="G3" s="66"/>
      <c r="H3" s="66" t="s">
        <v>4</v>
      </c>
      <c r="I3" s="66"/>
      <c r="J3" s="66"/>
      <c r="K3" s="66"/>
      <c r="L3" s="66"/>
      <c r="M3" s="66"/>
      <c r="N3" s="66" t="s">
        <v>5</v>
      </c>
      <c r="O3" s="66"/>
      <c r="P3" s="66"/>
      <c r="Q3" s="66"/>
      <c r="R3" s="66"/>
      <c r="S3" s="66"/>
      <c r="T3" s="67" t="s">
        <v>106</v>
      </c>
      <c r="U3" s="67"/>
      <c r="V3" s="67"/>
      <c r="X3" s="2" t="s">
        <v>21</v>
      </c>
      <c r="Y3" s="57">
        <v>2283784</v>
      </c>
    </row>
    <row r="4" spans="1:26" s="2" customFormat="1" ht="38.25">
      <c r="A4" s="6" t="s">
        <v>0</v>
      </c>
      <c r="B4" s="8" t="s">
        <v>1</v>
      </c>
      <c r="C4" s="8" t="s">
        <v>2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</v>
      </c>
      <c r="I4" s="8" t="s">
        <v>2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</v>
      </c>
      <c r="O4" s="8" t="s">
        <v>2</v>
      </c>
      <c r="P4" s="8" t="s">
        <v>6</v>
      </c>
      <c r="Q4" s="8" t="s">
        <v>7</v>
      </c>
      <c r="R4" s="8" t="s">
        <v>8</v>
      </c>
      <c r="S4" s="8" t="s">
        <v>9</v>
      </c>
      <c r="T4" s="9" t="s">
        <v>104</v>
      </c>
      <c r="U4" s="9" t="s">
        <v>10</v>
      </c>
      <c r="V4" s="9" t="s">
        <v>11</v>
      </c>
      <c r="W4" s="2" t="s">
        <v>16</v>
      </c>
      <c r="X4" s="2" t="s">
        <v>22</v>
      </c>
      <c r="Y4" s="28">
        <f>((Y3-753786)/(53475+29786+91596+753786+228851))</f>
        <v>1.3218193787613586</v>
      </c>
    </row>
    <row r="5" spans="1:26" ht="12.75" customHeight="1">
      <c r="A5" s="7" t="s">
        <v>98</v>
      </c>
      <c r="B5" s="48">
        <v>446429</v>
      </c>
      <c r="C5" s="48">
        <v>15067</v>
      </c>
      <c r="D5" s="49">
        <f t="shared" ref="D5:D30" si="0">B5-C5</f>
        <v>431362</v>
      </c>
      <c r="E5" s="49">
        <f t="shared" ref="E5:E30" si="1">B5+C5</f>
        <v>461496</v>
      </c>
      <c r="F5" s="18">
        <f t="shared" ref="F5:F30" si="2">(C5/1.645)/B5</f>
        <v>2.0516746261370396E-2</v>
      </c>
      <c r="G5" s="5" t="str">
        <f t="shared" ref="G5:G30" si="3">IF(F5&lt;15%,"YES","NO")</f>
        <v>YES</v>
      </c>
      <c r="H5" s="48">
        <v>156950</v>
      </c>
      <c r="I5" s="48">
        <v>12390</v>
      </c>
      <c r="J5" s="49">
        <f t="shared" ref="J5:J30" si="4">H5-I5</f>
        <v>144560</v>
      </c>
      <c r="K5" s="49">
        <f t="shared" ref="K5:K30" si="5">H5+I5</f>
        <v>169340</v>
      </c>
      <c r="L5" s="18">
        <f t="shared" ref="L5:L30" si="6">(I5/1.645)/H5</f>
        <v>4.7989263419031675E-2</v>
      </c>
      <c r="M5" s="4" t="str">
        <f t="shared" ref="M5:M30" si="7">IF(L5&lt;15%,"YES","NO")</f>
        <v>YES</v>
      </c>
      <c r="N5" s="18">
        <f t="shared" ref="N5:N30" si="8">H5/B5</f>
        <v>0.35156766249504401</v>
      </c>
      <c r="O5" s="18">
        <f t="shared" ref="O5:O30" si="9">(SQRT(I5^2-(N5^2*C5^2)))/B5</f>
        <v>2.5089290852252141E-2</v>
      </c>
      <c r="P5" s="18">
        <f t="shared" ref="P5:P30" si="10">N5-O5</f>
        <v>0.32647837164279186</v>
      </c>
      <c r="Q5" s="18">
        <f t="shared" ref="Q5:Q30" si="11">N5+O5</f>
        <v>0.37665695334729615</v>
      </c>
      <c r="R5" s="18">
        <f t="shared" ref="R5:R30" si="12">(O5/1.645)/N5</f>
        <v>4.3382398808131335E-2</v>
      </c>
      <c r="S5" s="4" t="str">
        <f t="shared" ref="S5:S30" si="13">IF(R5&lt;15%,"YES","NO")</f>
        <v>YES</v>
      </c>
      <c r="T5" s="49"/>
      <c r="U5" s="51">
        <f t="shared" ref="U5:U30" si="14">B5-T5</f>
        <v>446429</v>
      </c>
      <c r="V5" s="23" t="e">
        <f t="shared" ref="V5:V30" si="15">U5/T5</f>
        <v>#DIV/0!</v>
      </c>
      <c r="X5" s="2" t="s">
        <v>17</v>
      </c>
      <c r="Y5" s="10">
        <f>(B48-216164)/(216164)</f>
        <v>1.8635665513221442</v>
      </c>
    </row>
    <row r="6" spans="1:26" ht="12.75" customHeight="1">
      <c r="A6" s="7" t="s">
        <v>79</v>
      </c>
      <c r="B6" s="48">
        <v>22521</v>
      </c>
      <c r="C6" s="48">
        <v>3147</v>
      </c>
      <c r="D6" s="49">
        <f t="shared" si="0"/>
        <v>19374</v>
      </c>
      <c r="E6" s="49">
        <f t="shared" si="1"/>
        <v>25668</v>
      </c>
      <c r="F6" s="19">
        <f t="shared" si="2"/>
        <v>8.4946046304097939E-2</v>
      </c>
      <c r="G6" s="5" t="str">
        <f t="shared" si="3"/>
        <v>YES</v>
      </c>
      <c r="H6" s="48">
        <v>7387</v>
      </c>
      <c r="I6" s="48">
        <v>1854</v>
      </c>
      <c r="J6" s="49">
        <f t="shared" si="4"/>
        <v>5533</v>
      </c>
      <c r="K6" s="49">
        <f t="shared" si="5"/>
        <v>9241</v>
      </c>
      <c r="L6" s="19">
        <f t="shared" si="6"/>
        <v>0.15257231240456517</v>
      </c>
      <c r="M6" s="4" t="str">
        <f t="shared" si="7"/>
        <v>NO</v>
      </c>
      <c r="N6" s="19">
        <f t="shared" si="8"/>
        <v>0.32800497313618399</v>
      </c>
      <c r="O6" s="19">
        <f t="shared" si="9"/>
        <v>6.838370500621227E-2</v>
      </c>
      <c r="P6" s="19">
        <f t="shared" si="10"/>
        <v>0.25962126812997172</v>
      </c>
      <c r="Q6" s="19">
        <f t="shared" si="11"/>
        <v>0.39638867814239626</v>
      </c>
      <c r="R6" s="19">
        <f t="shared" si="12"/>
        <v>0.12673783858729121</v>
      </c>
      <c r="S6" s="4" t="str">
        <f t="shared" si="13"/>
        <v>YES</v>
      </c>
      <c r="T6" s="49"/>
      <c r="U6" s="51">
        <f t="shared" si="14"/>
        <v>22521</v>
      </c>
      <c r="V6" s="24" t="e">
        <f t="shared" si="15"/>
        <v>#DIV/0!</v>
      </c>
      <c r="X6" t="s">
        <v>18</v>
      </c>
      <c r="Y6" s="10">
        <f>(H48-94350)/94350</f>
        <v>1.1490408055113936</v>
      </c>
    </row>
    <row r="7" spans="1:26">
      <c r="A7" s="7" t="s">
        <v>102</v>
      </c>
      <c r="B7" s="48">
        <v>13168</v>
      </c>
      <c r="C7" s="48">
        <v>3253</v>
      </c>
      <c r="D7" s="49">
        <f t="shared" si="0"/>
        <v>9915</v>
      </c>
      <c r="E7" s="49">
        <f t="shared" si="1"/>
        <v>16421</v>
      </c>
      <c r="F7" s="18">
        <f t="shared" si="2"/>
        <v>0.15017524292103543</v>
      </c>
      <c r="G7" s="5" t="str">
        <f t="shared" si="3"/>
        <v>NO</v>
      </c>
      <c r="H7" s="48">
        <v>6176</v>
      </c>
      <c r="I7" s="48">
        <v>1773</v>
      </c>
      <c r="J7" s="49">
        <f t="shared" si="4"/>
        <v>4403</v>
      </c>
      <c r="K7" s="49">
        <f t="shared" si="5"/>
        <v>7949</v>
      </c>
      <c r="L7" s="18">
        <f t="shared" si="6"/>
        <v>0.17451611887175775</v>
      </c>
      <c r="M7" s="4" t="str">
        <f t="shared" si="7"/>
        <v>NO</v>
      </c>
      <c r="N7" s="18">
        <f t="shared" si="8"/>
        <v>0.46901579586877279</v>
      </c>
      <c r="O7" s="18">
        <f t="shared" si="9"/>
        <v>6.858937422587473E-2</v>
      </c>
      <c r="P7" s="18">
        <f t="shared" si="10"/>
        <v>0.40042642164289804</v>
      </c>
      <c r="Q7" s="18">
        <f t="shared" si="11"/>
        <v>0.53760517009464748</v>
      </c>
      <c r="R7" s="18">
        <f t="shared" si="12"/>
        <v>8.8900349603752787E-2</v>
      </c>
      <c r="S7" s="4" t="str">
        <f t="shared" si="13"/>
        <v>YES</v>
      </c>
      <c r="T7" s="49"/>
      <c r="U7" s="51">
        <f t="shared" si="14"/>
        <v>13168</v>
      </c>
      <c r="V7" s="23" t="e">
        <f t="shared" si="15"/>
        <v>#DIV/0!</v>
      </c>
    </row>
    <row r="8" spans="1:26" ht="12.75" customHeight="1">
      <c r="A8" s="7" t="s">
        <v>88</v>
      </c>
      <c r="B8" s="48">
        <v>7896</v>
      </c>
      <c r="C8" s="48">
        <v>2018</v>
      </c>
      <c r="D8" s="49">
        <f t="shared" si="0"/>
        <v>5878</v>
      </c>
      <c r="E8" s="49">
        <f t="shared" si="1"/>
        <v>9914</v>
      </c>
      <c r="F8" s="19">
        <f t="shared" si="2"/>
        <v>0.15536318646969877</v>
      </c>
      <c r="G8" s="5" t="str">
        <f t="shared" si="3"/>
        <v>NO</v>
      </c>
      <c r="H8" s="48">
        <v>3982</v>
      </c>
      <c r="I8" s="48">
        <v>1269</v>
      </c>
      <c r="J8" s="49">
        <f t="shared" si="4"/>
        <v>2713</v>
      </c>
      <c r="K8" s="49">
        <f t="shared" si="5"/>
        <v>5251</v>
      </c>
      <c r="L8" s="19">
        <f t="shared" si="6"/>
        <v>0.19372892301069097</v>
      </c>
      <c r="M8" s="4" t="str">
        <f t="shared" si="7"/>
        <v>NO</v>
      </c>
      <c r="N8" s="19">
        <f t="shared" si="8"/>
        <v>0.504305977710233</v>
      </c>
      <c r="O8" s="19">
        <f t="shared" si="9"/>
        <v>9.6006758043263876E-2</v>
      </c>
      <c r="P8" s="19">
        <f t="shared" si="10"/>
        <v>0.40829921966696914</v>
      </c>
      <c r="Q8" s="19">
        <f t="shared" si="11"/>
        <v>0.60031273575349686</v>
      </c>
      <c r="R8" s="19">
        <f t="shared" si="12"/>
        <v>0.1157288896553658</v>
      </c>
      <c r="S8" s="4" t="str">
        <f t="shared" si="13"/>
        <v>YES</v>
      </c>
      <c r="T8" s="49"/>
      <c r="U8" s="51">
        <f t="shared" si="14"/>
        <v>7896</v>
      </c>
      <c r="V8" s="24" t="e">
        <f t="shared" si="15"/>
        <v>#DIV/0!</v>
      </c>
      <c r="X8" t="s">
        <v>19</v>
      </c>
      <c r="Y8" s="1">
        <f>SUM(B5:B46)</f>
        <v>619000</v>
      </c>
      <c r="Z8" s="10">
        <f>Y8/Y3</f>
        <v>0.27104139445761943</v>
      </c>
    </row>
    <row r="9" spans="1:26" ht="12.75" customHeight="1">
      <c r="A9" s="7" t="s">
        <v>96</v>
      </c>
      <c r="B9" s="48">
        <v>7095</v>
      </c>
      <c r="C9" s="48">
        <v>2127</v>
      </c>
      <c r="D9" s="49">
        <f t="shared" si="0"/>
        <v>4968</v>
      </c>
      <c r="E9" s="49">
        <f t="shared" si="1"/>
        <v>9222</v>
      </c>
      <c r="F9" s="19">
        <f t="shared" si="2"/>
        <v>0.18224230000578343</v>
      </c>
      <c r="G9" s="5" t="str">
        <f t="shared" si="3"/>
        <v>NO</v>
      </c>
      <c r="H9" s="48">
        <v>2812</v>
      </c>
      <c r="I9" s="48">
        <v>1364</v>
      </c>
      <c r="J9" s="49">
        <f t="shared" si="4"/>
        <v>1448</v>
      </c>
      <c r="K9" s="49">
        <f t="shared" si="5"/>
        <v>4176</v>
      </c>
      <c r="L9" s="19">
        <f t="shared" si="6"/>
        <v>0.2948717394406084</v>
      </c>
      <c r="M9" s="4" t="str">
        <f t="shared" si="7"/>
        <v>NO</v>
      </c>
      <c r="N9" s="19">
        <f t="shared" si="8"/>
        <v>0.39633544749823818</v>
      </c>
      <c r="O9" s="19">
        <f t="shared" si="9"/>
        <v>0.15113528810567498</v>
      </c>
      <c r="P9" s="19">
        <f t="shared" si="10"/>
        <v>0.24520015939256321</v>
      </c>
      <c r="Q9" s="19">
        <f t="shared" si="11"/>
        <v>0.54747073560391313</v>
      </c>
      <c r="R9" s="19">
        <f t="shared" si="12"/>
        <v>0.23181261141131235</v>
      </c>
      <c r="S9" s="4" t="str">
        <f t="shared" si="13"/>
        <v>NO</v>
      </c>
      <c r="T9" s="49"/>
      <c r="U9" s="51">
        <f t="shared" si="14"/>
        <v>7095</v>
      </c>
      <c r="V9" s="24" t="e">
        <f t="shared" si="15"/>
        <v>#DIV/0!</v>
      </c>
      <c r="X9" t="s">
        <v>20</v>
      </c>
      <c r="Y9" s="1">
        <f>SUM(H5:H46)</f>
        <v>202762</v>
      </c>
      <c r="Z9" s="10">
        <f>Y9/Y3</f>
        <v>8.8783352541221064E-2</v>
      </c>
    </row>
    <row r="10" spans="1:26" ht="12.75" customHeight="1">
      <c r="A10" s="7" t="s">
        <v>310</v>
      </c>
      <c r="B10" s="48">
        <v>7516</v>
      </c>
      <c r="C10" s="48">
        <v>3565</v>
      </c>
      <c r="D10" s="49">
        <f t="shared" si="0"/>
        <v>3951</v>
      </c>
      <c r="E10" s="49">
        <f t="shared" si="1"/>
        <v>11081</v>
      </c>
      <c r="F10" s="19">
        <f t="shared" si="2"/>
        <v>0.28834130551884446</v>
      </c>
      <c r="G10" s="5" t="str">
        <f t="shared" si="3"/>
        <v>NO</v>
      </c>
      <c r="H10" s="48">
        <v>2266</v>
      </c>
      <c r="I10" s="48">
        <v>1326</v>
      </c>
      <c r="J10" s="49">
        <f t="shared" si="4"/>
        <v>940</v>
      </c>
      <c r="K10" s="49">
        <f t="shared" si="5"/>
        <v>3592</v>
      </c>
      <c r="L10" s="19">
        <f t="shared" si="6"/>
        <v>0.35572772610574716</v>
      </c>
      <c r="M10" s="4" t="str">
        <f t="shared" si="7"/>
        <v>NO</v>
      </c>
      <c r="N10" s="19">
        <f t="shared" si="8"/>
        <v>0.3014901543374135</v>
      </c>
      <c r="O10" s="19">
        <f t="shared" si="9"/>
        <v>0.10332167529880215</v>
      </c>
      <c r="P10" s="19">
        <f t="shared" si="10"/>
        <v>0.19816847903861134</v>
      </c>
      <c r="Q10" s="19">
        <f t="shared" si="11"/>
        <v>0.40481182963621565</v>
      </c>
      <c r="R10" s="19">
        <f t="shared" si="12"/>
        <v>0.2083302826092594</v>
      </c>
      <c r="S10" s="4" t="str">
        <f t="shared" si="13"/>
        <v>NO</v>
      </c>
      <c r="T10" s="49"/>
      <c r="U10" s="51">
        <f t="shared" si="14"/>
        <v>7516</v>
      </c>
      <c r="V10" s="24" t="e">
        <f t="shared" si="15"/>
        <v>#DIV/0!</v>
      </c>
    </row>
    <row r="11" spans="1:26" ht="17.45" customHeight="1">
      <c r="A11" s="7" t="s">
        <v>84</v>
      </c>
      <c r="B11" s="48">
        <v>14354</v>
      </c>
      <c r="C11" s="48">
        <v>3598</v>
      </c>
      <c r="D11" s="49">
        <f t="shared" si="0"/>
        <v>10756</v>
      </c>
      <c r="E11" s="49">
        <f t="shared" si="1"/>
        <v>17952</v>
      </c>
      <c r="F11" s="18">
        <f t="shared" si="2"/>
        <v>0.15237801606194731</v>
      </c>
      <c r="G11" s="5" t="str">
        <f t="shared" si="3"/>
        <v>NO</v>
      </c>
      <c r="H11" s="48">
        <v>2226</v>
      </c>
      <c r="I11" s="48">
        <v>1262</v>
      </c>
      <c r="J11" s="49">
        <f t="shared" si="4"/>
        <v>964</v>
      </c>
      <c r="K11" s="49">
        <f t="shared" si="5"/>
        <v>3488</v>
      </c>
      <c r="L11" s="18">
        <f t="shared" si="6"/>
        <v>0.34464207200343</v>
      </c>
      <c r="M11" s="4" t="str">
        <f t="shared" si="7"/>
        <v>NO</v>
      </c>
      <c r="N11" s="18">
        <f t="shared" si="8"/>
        <v>0.1550787237007106</v>
      </c>
      <c r="O11" s="18">
        <f t="shared" si="9"/>
        <v>7.885952217655455E-2</v>
      </c>
      <c r="P11" s="18">
        <f t="shared" si="10"/>
        <v>7.6219201524156052E-2</v>
      </c>
      <c r="Q11" s="18">
        <f t="shared" si="11"/>
        <v>0.23393824587726514</v>
      </c>
      <c r="R11" s="18">
        <f t="shared" si="12"/>
        <v>0.30912634636316977</v>
      </c>
      <c r="S11" s="4" t="str">
        <f t="shared" si="13"/>
        <v>NO</v>
      </c>
      <c r="T11" s="49"/>
      <c r="U11" s="51">
        <f t="shared" si="14"/>
        <v>14354</v>
      </c>
      <c r="V11" s="23" t="e">
        <f t="shared" si="15"/>
        <v>#DIV/0!</v>
      </c>
    </row>
    <row r="12" spans="1:26" ht="12.75" customHeight="1">
      <c r="A12" s="7" t="s">
        <v>77</v>
      </c>
      <c r="B12" s="48">
        <v>8711</v>
      </c>
      <c r="C12" s="48">
        <v>3645</v>
      </c>
      <c r="D12" s="49">
        <f t="shared" si="0"/>
        <v>5066</v>
      </c>
      <c r="E12" s="49">
        <f t="shared" si="1"/>
        <v>12356</v>
      </c>
      <c r="F12" s="19">
        <f t="shared" si="2"/>
        <v>0.25436866847946504</v>
      </c>
      <c r="G12" s="5" t="str">
        <f t="shared" si="3"/>
        <v>NO</v>
      </c>
      <c r="H12" s="48">
        <v>2214</v>
      </c>
      <c r="I12" s="48">
        <v>1177</v>
      </c>
      <c r="J12" s="49">
        <f t="shared" si="4"/>
        <v>1037</v>
      </c>
      <c r="K12" s="49">
        <f t="shared" si="5"/>
        <v>3391</v>
      </c>
      <c r="L12" s="19">
        <f t="shared" si="6"/>
        <v>0.32317141813768696</v>
      </c>
      <c r="M12" s="4" t="str">
        <f t="shared" si="7"/>
        <v>NO</v>
      </c>
      <c r="N12" s="19">
        <f t="shared" si="8"/>
        <v>0.25416140511996327</v>
      </c>
      <c r="O12" s="19">
        <f t="shared" si="9"/>
        <v>8.3343065280369028E-2</v>
      </c>
      <c r="P12" s="19">
        <f t="shared" si="10"/>
        <v>0.17081833983959424</v>
      </c>
      <c r="Q12" s="19">
        <f t="shared" si="11"/>
        <v>0.33750447040033227</v>
      </c>
      <c r="R12" s="19">
        <f t="shared" si="12"/>
        <v>0.19933977525097119</v>
      </c>
      <c r="S12" s="4" t="str">
        <f t="shared" si="13"/>
        <v>NO</v>
      </c>
      <c r="T12" s="49"/>
      <c r="U12" s="51">
        <f t="shared" si="14"/>
        <v>8711</v>
      </c>
      <c r="V12" s="24" t="e">
        <f t="shared" si="15"/>
        <v>#DIV/0!</v>
      </c>
    </row>
    <row r="13" spans="1:26" ht="12" customHeight="1">
      <c r="A13" s="7" t="s">
        <v>312</v>
      </c>
      <c r="B13" s="48">
        <v>4012</v>
      </c>
      <c r="C13" s="48">
        <v>2637</v>
      </c>
      <c r="D13" s="49">
        <f t="shared" si="0"/>
        <v>1375</v>
      </c>
      <c r="E13" s="49">
        <f t="shared" si="1"/>
        <v>6649</v>
      </c>
      <c r="F13" s="18">
        <f t="shared" si="2"/>
        <v>0.39956119483494806</v>
      </c>
      <c r="G13" s="5" t="str">
        <f t="shared" si="3"/>
        <v>NO</v>
      </c>
      <c r="H13" s="48">
        <v>2166</v>
      </c>
      <c r="I13" s="48">
        <v>2384</v>
      </c>
      <c r="J13" s="49">
        <f t="shared" si="4"/>
        <v>-218</v>
      </c>
      <c r="K13" s="49">
        <f t="shared" si="5"/>
        <v>4550</v>
      </c>
      <c r="L13" s="18">
        <f t="shared" si="6"/>
        <v>0.66908592870754713</v>
      </c>
      <c r="M13" s="4" t="str">
        <f t="shared" si="7"/>
        <v>NO</v>
      </c>
      <c r="N13" s="18">
        <f t="shared" si="8"/>
        <v>0.53988035892323027</v>
      </c>
      <c r="O13" s="18">
        <f t="shared" si="9"/>
        <v>0.47662838619723036</v>
      </c>
      <c r="P13" s="18">
        <f t="shared" si="10"/>
        <v>6.3251972725999916E-2</v>
      </c>
      <c r="Q13" s="18">
        <f t="shared" si="11"/>
        <v>1.0165087451204606</v>
      </c>
      <c r="R13" s="18">
        <f t="shared" si="12"/>
        <v>0.53668131286314558</v>
      </c>
      <c r="S13" s="4" t="str">
        <f t="shared" si="13"/>
        <v>NO</v>
      </c>
      <c r="T13" s="49"/>
      <c r="U13" s="51">
        <f t="shared" si="14"/>
        <v>4012</v>
      </c>
      <c r="V13" s="23" t="e">
        <f t="shared" si="15"/>
        <v>#DIV/0!</v>
      </c>
    </row>
    <row r="14" spans="1:26" ht="13.15" customHeight="1">
      <c r="A14" s="7" t="s">
        <v>313</v>
      </c>
      <c r="B14" s="48">
        <v>10546</v>
      </c>
      <c r="C14" s="48">
        <v>2925</v>
      </c>
      <c r="D14" s="49">
        <f t="shared" si="0"/>
        <v>7621</v>
      </c>
      <c r="E14" s="49">
        <f t="shared" si="1"/>
        <v>13471</v>
      </c>
      <c r="F14" s="18">
        <f t="shared" si="2"/>
        <v>0.16860568002273438</v>
      </c>
      <c r="G14" s="5" t="str">
        <f t="shared" si="3"/>
        <v>NO</v>
      </c>
      <c r="H14" s="48">
        <v>2091</v>
      </c>
      <c r="I14" s="48">
        <v>989</v>
      </c>
      <c r="J14" s="49">
        <f t="shared" si="4"/>
        <v>1102</v>
      </c>
      <c r="K14" s="49">
        <f t="shared" si="5"/>
        <v>3080</v>
      </c>
      <c r="L14" s="18">
        <f t="shared" si="6"/>
        <v>0.28752549281258949</v>
      </c>
      <c r="M14" s="4" t="str">
        <f t="shared" si="7"/>
        <v>NO</v>
      </c>
      <c r="N14" s="18">
        <f t="shared" si="8"/>
        <v>0.19827422719514509</v>
      </c>
      <c r="O14" s="18">
        <f t="shared" si="9"/>
        <v>7.5963357771070342E-2</v>
      </c>
      <c r="P14" s="18">
        <f t="shared" si="10"/>
        <v>0.12231086942407475</v>
      </c>
      <c r="Q14" s="18">
        <f t="shared" si="11"/>
        <v>0.27423758496621542</v>
      </c>
      <c r="R14" s="18">
        <f t="shared" si="12"/>
        <v>0.23290133894246665</v>
      </c>
      <c r="S14" s="4" t="str">
        <f t="shared" si="13"/>
        <v>NO</v>
      </c>
      <c r="T14" s="49"/>
      <c r="U14" s="51">
        <f t="shared" si="14"/>
        <v>10546</v>
      </c>
      <c r="V14" s="23" t="e">
        <f t="shared" si="15"/>
        <v>#DIV/0!</v>
      </c>
    </row>
    <row r="15" spans="1:26">
      <c r="A15" s="7" t="s">
        <v>314</v>
      </c>
      <c r="B15" s="48">
        <v>15265</v>
      </c>
      <c r="C15" s="48">
        <v>2863</v>
      </c>
      <c r="D15" s="49">
        <f t="shared" si="0"/>
        <v>12402</v>
      </c>
      <c r="E15" s="49">
        <f t="shared" si="1"/>
        <v>18128</v>
      </c>
      <c r="F15" s="18">
        <f t="shared" si="2"/>
        <v>0.11401411935243325</v>
      </c>
      <c r="G15" s="5" t="str">
        <f t="shared" si="3"/>
        <v>YES</v>
      </c>
      <c r="H15" s="48">
        <v>1958</v>
      </c>
      <c r="I15" s="48">
        <v>814</v>
      </c>
      <c r="J15" s="49">
        <f t="shared" si="4"/>
        <v>1144</v>
      </c>
      <c r="K15" s="49">
        <f t="shared" si="5"/>
        <v>2772</v>
      </c>
      <c r="L15" s="18">
        <f t="shared" si="6"/>
        <v>0.25272360916635361</v>
      </c>
      <c r="M15" s="4" t="str">
        <f t="shared" si="7"/>
        <v>NO</v>
      </c>
      <c r="N15" s="18">
        <f t="shared" si="8"/>
        <v>0.12826727808712743</v>
      </c>
      <c r="O15" s="18">
        <f t="shared" si="9"/>
        <v>4.758966675444519E-2</v>
      </c>
      <c r="P15" s="18">
        <f t="shared" si="10"/>
        <v>8.0677611332682239E-2</v>
      </c>
      <c r="Q15" s="18">
        <f t="shared" si="11"/>
        <v>0.1758569448415726</v>
      </c>
      <c r="R15" s="18">
        <f t="shared" si="12"/>
        <v>0.22554379445765504</v>
      </c>
      <c r="S15" s="4" t="str">
        <f t="shared" si="13"/>
        <v>NO</v>
      </c>
      <c r="T15" s="49"/>
      <c r="U15" s="51">
        <f t="shared" si="14"/>
        <v>15265</v>
      </c>
      <c r="V15" s="23" t="e">
        <f t="shared" si="15"/>
        <v>#DIV/0!</v>
      </c>
    </row>
    <row r="16" spans="1:26" ht="12.75" customHeight="1">
      <c r="A16" s="7" t="s">
        <v>308</v>
      </c>
      <c r="B16" s="48">
        <v>9055</v>
      </c>
      <c r="C16" s="48">
        <v>3034</v>
      </c>
      <c r="D16" s="49">
        <f t="shared" si="0"/>
        <v>6021</v>
      </c>
      <c r="E16" s="49">
        <f t="shared" si="1"/>
        <v>12089</v>
      </c>
      <c r="F16" s="18">
        <f t="shared" si="2"/>
        <v>0.2036860187405907</v>
      </c>
      <c r="G16" s="5" t="str">
        <f t="shared" si="3"/>
        <v>NO</v>
      </c>
      <c r="H16" s="48">
        <v>1950</v>
      </c>
      <c r="I16" s="48">
        <v>1472</v>
      </c>
      <c r="J16" s="49">
        <f t="shared" si="4"/>
        <v>478</v>
      </c>
      <c r="K16" s="49">
        <f t="shared" si="5"/>
        <v>3422</v>
      </c>
      <c r="L16" s="18">
        <f t="shared" si="6"/>
        <v>0.45888862910139505</v>
      </c>
      <c r="M16" s="4" t="str">
        <f t="shared" si="7"/>
        <v>NO</v>
      </c>
      <c r="N16" s="18">
        <f t="shared" si="8"/>
        <v>0.21535063500828272</v>
      </c>
      <c r="O16" s="18">
        <f t="shared" si="9"/>
        <v>0.14567063800680438</v>
      </c>
      <c r="P16" s="18">
        <f t="shared" si="10"/>
        <v>6.9679997001478339E-2</v>
      </c>
      <c r="Q16" s="18">
        <f t="shared" si="11"/>
        <v>0.36102127301508713</v>
      </c>
      <c r="R16" s="18">
        <f t="shared" si="12"/>
        <v>0.41120649276022558</v>
      </c>
      <c r="S16" s="4" t="str">
        <f t="shared" si="13"/>
        <v>NO</v>
      </c>
      <c r="T16" s="49"/>
      <c r="U16" s="51">
        <f t="shared" si="14"/>
        <v>9055</v>
      </c>
      <c r="V16" s="23" t="e">
        <f t="shared" si="15"/>
        <v>#DIV/0!</v>
      </c>
    </row>
    <row r="17" spans="1:22" ht="12.75" customHeight="1">
      <c r="A17" s="7" t="s">
        <v>100</v>
      </c>
      <c r="B17" s="48">
        <v>3032</v>
      </c>
      <c r="C17" s="48">
        <v>1567</v>
      </c>
      <c r="D17" s="49">
        <f t="shared" si="0"/>
        <v>1465</v>
      </c>
      <c r="E17" s="49">
        <f t="shared" si="1"/>
        <v>4599</v>
      </c>
      <c r="F17" s="18">
        <f t="shared" si="2"/>
        <v>0.3141766446656134</v>
      </c>
      <c r="G17" s="5" t="str">
        <f t="shared" si="3"/>
        <v>NO</v>
      </c>
      <c r="H17" s="48">
        <v>1568</v>
      </c>
      <c r="I17" s="48">
        <v>960</v>
      </c>
      <c r="J17" s="49">
        <f t="shared" si="4"/>
        <v>608</v>
      </c>
      <c r="K17" s="49">
        <f t="shared" si="5"/>
        <v>2528</v>
      </c>
      <c r="L17" s="18">
        <f t="shared" si="6"/>
        <v>0.37218534830345512</v>
      </c>
      <c r="M17" s="4" t="str">
        <f t="shared" si="7"/>
        <v>NO</v>
      </c>
      <c r="N17" s="18">
        <f t="shared" si="8"/>
        <v>0.51715039577836408</v>
      </c>
      <c r="O17" s="18">
        <f t="shared" si="9"/>
        <v>0.16974850459013563</v>
      </c>
      <c r="P17" s="18">
        <f t="shared" si="10"/>
        <v>0.34740189118822845</v>
      </c>
      <c r="Q17" s="18">
        <f t="shared" si="11"/>
        <v>0.68689890036849977</v>
      </c>
      <c r="R17" s="18">
        <f t="shared" si="12"/>
        <v>0.19953688741288197</v>
      </c>
      <c r="S17" s="4" t="str">
        <f t="shared" si="13"/>
        <v>NO</v>
      </c>
      <c r="T17" s="49"/>
      <c r="U17" s="51">
        <f t="shared" si="14"/>
        <v>3032</v>
      </c>
      <c r="V17" s="23" t="e">
        <f t="shared" si="15"/>
        <v>#DIV/0!</v>
      </c>
    </row>
    <row r="18" spans="1:22" ht="12.75" customHeight="1">
      <c r="A18" s="7" t="s">
        <v>93</v>
      </c>
      <c r="B18" s="48">
        <v>4124</v>
      </c>
      <c r="C18" s="48">
        <v>2124</v>
      </c>
      <c r="D18" s="49">
        <f t="shared" si="0"/>
        <v>2000</v>
      </c>
      <c r="E18" s="49">
        <f t="shared" si="1"/>
        <v>6248</v>
      </c>
      <c r="F18" s="19">
        <f t="shared" si="2"/>
        <v>0.31309054566788225</v>
      </c>
      <c r="G18" s="5" t="str">
        <f t="shared" si="3"/>
        <v>NO</v>
      </c>
      <c r="H18" s="48">
        <v>1240</v>
      </c>
      <c r="I18" s="48">
        <v>898</v>
      </c>
      <c r="J18" s="49">
        <f t="shared" si="4"/>
        <v>342</v>
      </c>
      <c r="K18" s="49">
        <f t="shared" si="5"/>
        <v>2138</v>
      </c>
      <c r="L18" s="19">
        <f t="shared" si="6"/>
        <v>0.44023923914109231</v>
      </c>
      <c r="M18" s="4" t="str">
        <f t="shared" si="7"/>
        <v>NO</v>
      </c>
      <c r="N18" s="19">
        <f t="shared" si="8"/>
        <v>0.30067895247332688</v>
      </c>
      <c r="O18" s="19">
        <f t="shared" si="9"/>
        <v>0.15307964667185964</v>
      </c>
      <c r="P18" s="19">
        <f t="shared" si="10"/>
        <v>0.14759930580146724</v>
      </c>
      <c r="Q18" s="19">
        <f t="shared" si="11"/>
        <v>0.45375859914518651</v>
      </c>
      <c r="R18" s="19">
        <f t="shared" si="12"/>
        <v>0.30949135350267137</v>
      </c>
      <c r="S18" s="4" t="str">
        <f t="shared" si="13"/>
        <v>NO</v>
      </c>
      <c r="T18" s="49"/>
      <c r="U18" s="51">
        <f t="shared" si="14"/>
        <v>4124</v>
      </c>
      <c r="V18" s="24" t="e">
        <f t="shared" si="15"/>
        <v>#DIV/0!</v>
      </c>
    </row>
    <row r="19" spans="1:22" ht="13.15" customHeight="1">
      <c r="A19" s="7" t="s">
        <v>315</v>
      </c>
      <c r="B19" s="48">
        <v>8632</v>
      </c>
      <c r="C19" s="48">
        <v>4009</v>
      </c>
      <c r="D19" s="49">
        <f t="shared" si="0"/>
        <v>4623</v>
      </c>
      <c r="E19" s="49">
        <f t="shared" si="1"/>
        <v>12641</v>
      </c>
      <c r="F19" s="19">
        <f t="shared" si="2"/>
        <v>0.28233110135186523</v>
      </c>
      <c r="G19" s="5" t="str">
        <f t="shared" si="3"/>
        <v>NO</v>
      </c>
      <c r="H19" s="48">
        <v>1065</v>
      </c>
      <c r="I19" s="48">
        <v>958</v>
      </c>
      <c r="J19" s="49">
        <f t="shared" si="4"/>
        <v>107</v>
      </c>
      <c r="K19" s="49">
        <f t="shared" si="5"/>
        <v>2023</v>
      </c>
      <c r="L19" s="19">
        <f t="shared" si="6"/>
        <v>0.54682706166074457</v>
      </c>
      <c r="M19" s="4" t="str">
        <f t="shared" si="7"/>
        <v>NO</v>
      </c>
      <c r="N19" s="19">
        <f t="shared" si="8"/>
        <v>0.12337812789620019</v>
      </c>
      <c r="O19" s="19">
        <f t="shared" si="9"/>
        <v>9.5045659919962902E-2</v>
      </c>
      <c r="P19" s="19">
        <f t="shared" si="10"/>
        <v>2.8332467976237286E-2</v>
      </c>
      <c r="Q19" s="19">
        <f t="shared" si="11"/>
        <v>0.21842378781616309</v>
      </c>
      <c r="R19" s="19">
        <f t="shared" si="12"/>
        <v>0.46830437172203132</v>
      </c>
      <c r="S19" s="4" t="str">
        <f t="shared" si="13"/>
        <v>NO</v>
      </c>
      <c r="T19" s="49"/>
      <c r="U19" s="51">
        <f t="shared" si="14"/>
        <v>8632</v>
      </c>
      <c r="V19" s="24" t="e">
        <f t="shared" si="15"/>
        <v>#DIV/0!</v>
      </c>
    </row>
    <row r="20" spans="1:22" ht="12.75" customHeight="1">
      <c r="A20" s="7" t="s">
        <v>82</v>
      </c>
      <c r="B20" s="48">
        <v>3996</v>
      </c>
      <c r="C20" s="48">
        <v>1613</v>
      </c>
      <c r="D20" s="49">
        <f t="shared" si="0"/>
        <v>2383</v>
      </c>
      <c r="E20" s="49">
        <f t="shared" si="1"/>
        <v>5609</v>
      </c>
      <c r="F20" s="19">
        <f t="shared" si="2"/>
        <v>0.24538216027577731</v>
      </c>
      <c r="G20" s="5" t="str">
        <f t="shared" si="3"/>
        <v>NO</v>
      </c>
      <c r="H20" s="48">
        <v>1015</v>
      </c>
      <c r="I20" s="48">
        <v>526</v>
      </c>
      <c r="J20" s="49">
        <f t="shared" si="4"/>
        <v>489</v>
      </c>
      <c r="K20" s="49">
        <f t="shared" si="5"/>
        <v>1541</v>
      </c>
      <c r="L20" s="19">
        <f t="shared" si="6"/>
        <v>0.31503136838007395</v>
      </c>
      <c r="M20" s="4" t="str">
        <f t="shared" si="7"/>
        <v>NO</v>
      </c>
      <c r="N20" s="19">
        <f t="shared" si="8"/>
        <v>0.25400400400400402</v>
      </c>
      <c r="O20" s="19">
        <f t="shared" si="9"/>
        <v>8.2550339152267643E-2</v>
      </c>
      <c r="P20" s="19">
        <f t="shared" si="10"/>
        <v>0.17145366485173638</v>
      </c>
      <c r="Q20" s="19">
        <f t="shared" si="11"/>
        <v>0.33655434315627164</v>
      </c>
      <c r="R20" s="19">
        <f t="shared" si="12"/>
        <v>0.19756608636558701</v>
      </c>
      <c r="S20" s="4" t="str">
        <f t="shared" si="13"/>
        <v>NO</v>
      </c>
      <c r="T20" s="49"/>
      <c r="U20" s="51">
        <f t="shared" si="14"/>
        <v>3996</v>
      </c>
      <c r="V20" s="24" t="e">
        <f t="shared" si="15"/>
        <v>#DIV/0!</v>
      </c>
    </row>
    <row r="21" spans="1:22">
      <c r="A21" s="7" t="s">
        <v>87</v>
      </c>
      <c r="B21" s="48">
        <v>2286</v>
      </c>
      <c r="C21" s="48">
        <v>1218</v>
      </c>
      <c r="D21" s="49">
        <f t="shared" si="0"/>
        <v>1068</v>
      </c>
      <c r="E21" s="49">
        <f t="shared" si="1"/>
        <v>3504</v>
      </c>
      <c r="F21" s="18">
        <f t="shared" si="2"/>
        <v>0.3238956832523594</v>
      </c>
      <c r="G21" s="5" t="str">
        <f t="shared" si="3"/>
        <v>NO</v>
      </c>
      <c r="H21" s="48">
        <v>982</v>
      </c>
      <c r="I21" s="48">
        <v>720</v>
      </c>
      <c r="J21" s="49">
        <f t="shared" si="4"/>
        <v>262</v>
      </c>
      <c r="K21" s="49">
        <f t="shared" si="5"/>
        <v>1702</v>
      </c>
      <c r="L21" s="18">
        <f t="shared" si="6"/>
        <v>0.44571280000495239</v>
      </c>
      <c r="M21" s="4" t="str">
        <f t="shared" si="7"/>
        <v>NO</v>
      </c>
      <c r="N21" s="18">
        <f t="shared" si="8"/>
        <v>0.42957130358705164</v>
      </c>
      <c r="O21" s="18">
        <f t="shared" si="9"/>
        <v>0.21636661224594961</v>
      </c>
      <c r="P21" s="18">
        <f t="shared" si="10"/>
        <v>0.21320469134110204</v>
      </c>
      <c r="Q21" s="18">
        <f t="shared" si="11"/>
        <v>0.6459379158330012</v>
      </c>
      <c r="R21" s="18">
        <f t="shared" si="12"/>
        <v>0.30618864521523648</v>
      </c>
      <c r="S21" s="4" t="str">
        <f t="shared" si="13"/>
        <v>NO</v>
      </c>
      <c r="T21" s="49"/>
      <c r="U21" s="51">
        <f t="shared" si="14"/>
        <v>2286</v>
      </c>
      <c r="V21" s="23" t="e">
        <f t="shared" si="15"/>
        <v>#DIV/0!</v>
      </c>
    </row>
    <row r="22" spans="1:22" ht="13.15" customHeight="1">
      <c r="A22" s="7" t="s">
        <v>91</v>
      </c>
      <c r="B22" s="48">
        <v>3156</v>
      </c>
      <c r="C22" s="48">
        <v>1387</v>
      </c>
      <c r="D22" s="49">
        <f t="shared" si="0"/>
        <v>1769</v>
      </c>
      <c r="E22" s="49">
        <f t="shared" si="1"/>
        <v>4543</v>
      </c>
      <c r="F22" s="18">
        <f t="shared" si="2"/>
        <v>0.26716130995720028</v>
      </c>
      <c r="G22" s="5" t="str">
        <f t="shared" si="3"/>
        <v>NO</v>
      </c>
      <c r="H22" s="48">
        <v>801</v>
      </c>
      <c r="I22" s="48">
        <v>531</v>
      </c>
      <c r="J22" s="49">
        <f t="shared" si="4"/>
        <v>270</v>
      </c>
      <c r="K22" s="49">
        <f t="shared" si="5"/>
        <v>1332</v>
      </c>
      <c r="L22" s="18">
        <f t="shared" si="6"/>
        <v>0.40299170110310439</v>
      </c>
      <c r="M22" s="4" t="str">
        <f t="shared" si="7"/>
        <v>NO</v>
      </c>
      <c r="N22" s="18">
        <f t="shared" si="8"/>
        <v>0.25380228136882127</v>
      </c>
      <c r="O22" s="18">
        <f t="shared" si="9"/>
        <v>0.12596412845107063</v>
      </c>
      <c r="P22" s="18">
        <f t="shared" si="10"/>
        <v>0.12783815291775064</v>
      </c>
      <c r="Q22" s="18">
        <f t="shared" si="11"/>
        <v>0.3797664098198919</v>
      </c>
      <c r="R22" s="18">
        <f t="shared" si="12"/>
        <v>0.30170705265195019</v>
      </c>
      <c r="S22" s="4" t="str">
        <f t="shared" si="13"/>
        <v>NO</v>
      </c>
      <c r="T22" s="49"/>
      <c r="U22" s="51">
        <f t="shared" si="14"/>
        <v>3156</v>
      </c>
      <c r="V22" s="23" t="e">
        <f t="shared" si="15"/>
        <v>#DIV/0!</v>
      </c>
    </row>
    <row r="23" spans="1:22" ht="12.75" customHeight="1">
      <c r="A23" s="7" t="s">
        <v>309</v>
      </c>
      <c r="B23" s="48">
        <v>4203</v>
      </c>
      <c r="C23" s="48">
        <v>2027</v>
      </c>
      <c r="D23" s="49">
        <f t="shared" si="0"/>
        <v>2176</v>
      </c>
      <c r="E23" s="49">
        <f t="shared" si="1"/>
        <v>6230</v>
      </c>
      <c r="F23" s="18">
        <f t="shared" si="2"/>
        <v>0.29317602783364322</v>
      </c>
      <c r="G23" s="5" t="str">
        <f t="shared" si="3"/>
        <v>NO</v>
      </c>
      <c r="H23" s="48">
        <v>679</v>
      </c>
      <c r="I23" s="48">
        <v>513</v>
      </c>
      <c r="J23" s="49">
        <f t="shared" si="4"/>
        <v>166</v>
      </c>
      <c r="K23" s="49">
        <f t="shared" si="5"/>
        <v>1192</v>
      </c>
      <c r="L23" s="18">
        <f t="shared" si="6"/>
        <v>0.45928439373117091</v>
      </c>
      <c r="M23" s="4" t="str">
        <f t="shared" si="7"/>
        <v>NO</v>
      </c>
      <c r="N23" s="18">
        <f t="shared" si="8"/>
        <v>0.1615512729003093</v>
      </c>
      <c r="O23" s="18">
        <f t="shared" si="9"/>
        <v>9.3953696212181859E-2</v>
      </c>
      <c r="P23" s="18">
        <f t="shared" si="10"/>
        <v>6.7597576688127436E-2</v>
      </c>
      <c r="Q23" s="18">
        <f t="shared" si="11"/>
        <v>0.25550496911249115</v>
      </c>
      <c r="R23" s="18">
        <f t="shared" si="12"/>
        <v>0.3535392072015438</v>
      </c>
      <c r="S23" s="4" t="str">
        <f t="shared" si="13"/>
        <v>NO</v>
      </c>
      <c r="T23" s="49"/>
      <c r="U23" s="51">
        <f t="shared" si="14"/>
        <v>4203</v>
      </c>
      <c r="V23" s="23" t="e">
        <f t="shared" si="15"/>
        <v>#DIV/0!</v>
      </c>
    </row>
    <row r="24" spans="1:22" ht="12.75" customHeight="1">
      <c r="A24" s="7" t="s">
        <v>99</v>
      </c>
      <c r="B24" s="48">
        <v>5873</v>
      </c>
      <c r="C24" s="48">
        <v>2393</v>
      </c>
      <c r="D24" s="49">
        <f t="shared" si="0"/>
        <v>3480</v>
      </c>
      <c r="E24" s="49">
        <f t="shared" si="1"/>
        <v>8266</v>
      </c>
      <c r="F24" s="18">
        <f t="shared" si="2"/>
        <v>0.24769474650103998</v>
      </c>
      <c r="G24" s="5" t="str">
        <f t="shared" si="3"/>
        <v>NO</v>
      </c>
      <c r="H24" s="48">
        <v>666</v>
      </c>
      <c r="I24" s="48">
        <v>564</v>
      </c>
      <c r="J24" s="49">
        <f t="shared" si="4"/>
        <v>102</v>
      </c>
      <c r="K24" s="49">
        <f t="shared" si="5"/>
        <v>1230</v>
      </c>
      <c r="L24" s="18">
        <f t="shared" si="6"/>
        <v>0.51480051480051481</v>
      </c>
      <c r="M24" s="4" t="str">
        <f t="shared" si="7"/>
        <v>NO</v>
      </c>
      <c r="N24" s="18">
        <f t="shared" si="8"/>
        <v>0.11340030648731483</v>
      </c>
      <c r="O24" s="18">
        <f t="shared" si="9"/>
        <v>8.4186089863491131E-2</v>
      </c>
      <c r="P24" s="18">
        <f t="shared" si="10"/>
        <v>2.9214216623823702E-2</v>
      </c>
      <c r="Q24" s="18">
        <f t="shared" si="11"/>
        <v>0.19758639635080597</v>
      </c>
      <c r="R24" s="18">
        <f t="shared" si="12"/>
        <v>0.45129467379380911</v>
      </c>
      <c r="S24" s="4" t="str">
        <f t="shared" si="13"/>
        <v>NO</v>
      </c>
      <c r="T24" s="49"/>
      <c r="U24" s="51">
        <f t="shared" si="14"/>
        <v>5873</v>
      </c>
      <c r="V24" s="23" t="e">
        <f t="shared" si="15"/>
        <v>#DIV/0!</v>
      </c>
    </row>
    <row r="25" spans="1:22" ht="12.75" customHeight="1">
      <c r="A25" s="7" t="s">
        <v>101</v>
      </c>
      <c r="B25" s="48">
        <v>4169</v>
      </c>
      <c r="C25" s="48">
        <v>1759</v>
      </c>
      <c r="D25" s="49">
        <f t="shared" si="0"/>
        <v>2410</v>
      </c>
      <c r="E25" s="49">
        <f t="shared" si="1"/>
        <v>5928</v>
      </c>
      <c r="F25" s="18">
        <f t="shared" si="2"/>
        <v>0.25648858523725193</v>
      </c>
      <c r="G25" s="5" t="str">
        <f t="shared" si="3"/>
        <v>NO</v>
      </c>
      <c r="H25" s="48">
        <v>658</v>
      </c>
      <c r="I25" s="48">
        <v>469</v>
      </c>
      <c r="J25" s="49">
        <f t="shared" si="4"/>
        <v>189</v>
      </c>
      <c r="K25" s="49">
        <f t="shared" si="5"/>
        <v>1127</v>
      </c>
      <c r="L25" s="18">
        <f t="shared" si="6"/>
        <v>0.43329237534760395</v>
      </c>
      <c r="M25" s="4" t="str">
        <f t="shared" si="7"/>
        <v>NO</v>
      </c>
      <c r="N25" s="18">
        <f t="shared" si="8"/>
        <v>0.15783161429599424</v>
      </c>
      <c r="O25" s="18">
        <f t="shared" si="9"/>
        <v>9.0669513920495506E-2</v>
      </c>
      <c r="P25" s="18">
        <f t="shared" si="10"/>
        <v>6.7162100375498732E-2</v>
      </c>
      <c r="Q25" s="18">
        <f t="shared" si="11"/>
        <v>0.24850112821648973</v>
      </c>
      <c r="R25" s="18">
        <f t="shared" si="12"/>
        <v>0.34922183233206067</v>
      </c>
      <c r="S25" s="4" t="str">
        <f t="shared" si="13"/>
        <v>NO</v>
      </c>
      <c r="T25" s="49"/>
      <c r="U25" s="51">
        <f t="shared" si="14"/>
        <v>4169</v>
      </c>
      <c r="V25" s="23" t="e">
        <f t="shared" si="15"/>
        <v>#DIV/0!</v>
      </c>
    </row>
    <row r="26" spans="1:22" ht="12.75" customHeight="1">
      <c r="A26" s="7" t="s">
        <v>307</v>
      </c>
      <c r="B26" s="48">
        <v>2801</v>
      </c>
      <c r="C26" s="48">
        <v>1615</v>
      </c>
      <c r="D26" s="49">
        <f t="shared" si="0"/>
        <v>1186</v>
      </c>
      <c r="E26" s="49">
        <f t="shared" si="1"/>
        <v>4416</v>
      </c>
      <c r="F26" s="19">
        <f t="shared" si="2"/>
        <v>0.35050443339276355</v>
      </c>
      <c r="G26" s="5" t="str">
        <f t="shared" si="3"/>
        <v>NO</v>
      </c>
      <c r="H26" s="48">
        <v>620</v>
      </c>
      <c r="I26" s="48">
        <v>711</v>
      </c>
      <c r="J26" s="49">
        <f t="shared" si="4"/>
        <v>-91</v>
      </c>
      <c r="K26" s="49">
        <f t="shared" si="5"/>
        <v>1331</v>
      </c>
      <c r="L26" s="19">
        <f t="shared" si="6"/>
        <v>0.69712716933032648</v>
      </c>
      <c r="M26" s="4" t="str">
        <f t="shared" si="7"/>
        <v>NO</v>
      </c>
      <c r="N26" s="19">
        <f t="shared" si="8"/>
        <v>0.22134951802927527</v>
      </c>
      <c r="O26" s="19">
        <f t="shared" si="9"/>
        <v>0.2194205510034738</v>
      </c>
      <c r="P26" s="19">
        <f t="shared" si="10"/>
        <v>1.9289670258014757E-3</v>
      </c>
      <c r="Q26" s="19">
        <f t="shared" si="11"/>
        <v>0.44077006903274907</v>
      </c>
      <c r="R26" s="19">
        <f t="shared" si="12"/>
        <v>0.60260512144399458</v>
      </c>
      <c r="S26" s="4" t="str">
        <f t="shared" si="13"/>
        <v>NO</v>
      </c>
      <c r="T26" s="49"/>
      <c r="U26" s="51">
        <f t="shared" si="14"/>
        <v>2801</v>
      </c>
      <c r="V26" s="24" t="e">
        <f t="shared" si="15"/>
        <v>#DIV/0!</v>
      </c>
    </row>
    <row r="27" spans="1:22">
      <c r="A27" s="7" t="s">
        <v>90</v>
      </c>
      <c r="B27" s="48">
        <v>1403</v>
      </c>
      <c r="C27" s="48">
        <v>932</v>
      </c>
      <c r="D27" s="49">
        <f t="shared" si="0"/>
        <v>471</v>
      </c>
      <c r="E27" s="49">
        <f t="shared" si="1"/>
        <v>2335</v>
      </c>
      <c r="F27" s="18">
        <f t="shared" si="2"/>
        <v>0.40382419782186235</v>
      </c>
      <c r="G27" s="5" t="str">
        <f t="shared" si="3"/>
        <v>NO</v>
      </c>
      <c r="H27" s="48">
        <v>605</v>
      </c>
      <c r="I27" s="48">
        <v>615</v>
      </c>
      <c r="J27" s="49">
        <f t="shared" si="4"/>
        <v>-10</v>
      </c>
      <c r="K27" s="49">
        <f t="shared" si="5"/>
        <v>1220</v>
      </c>
      <c r="L27" s="18">
        <f t="shared" si="6"/>
        <v>0.6179507146625135</v>
      </c>
      <c r="M27" s="4" t="str">
        <f t="shared" si="7"/>
        <v>NO</v>
      </c>
      <c r="N27" s="18">
        <f t="shared" si="8"/>
        <v>0.43121881682109764</v>
      </c>
      <c r="O27" s="18">
        <f t="shared" si="9"/>
        <v>0.33180005202953672</v>
      </c>
      <c r="P27" s="18">
        <f t="shared" si="10"/>
        <v>9.9418764791560921E-2</v>
      </c>
      <c r="Q27" s="18">
        <f t="shared" si="11"/>
        <v>0.7630188688506343</v>
      </c>
      <c r="R27" s="18">
        <f t="shared" si="12"/>
        <v>0.46774897434996104</v>
      </c>
      <c r="S27" s="4" t="str">
        <f t="shared" si="13"/>
        <v>NO</v>
      </c>
      <c r="T27" s="49"/>
      <c r="U27" s="51">
        <f t="shared" si="14"/>
        <v>1403</v>
      </c>
      <c r="V27" s="23" t="e">
        <f t="shared" si="15"/>
        <v>#DIV/0!</v>
      </c>
    </row>
    <row r="28" spans="1:22" ht="13.9" customHeight="1">
      <c r="A28" s="7" t="s">
        <v>80</v>
      </c>
      <c r="B28" s="48">
        <v>6732</v>
      </c>
      <c r="C28" s="48">
        <v>2008</v>
      </c>
      <c r="D28" s="49">
        <f t="shared" si="0"/>
        <v>4724</v>
      </c>
      <c r="E28" s="49">
        <f t="shared" si="1"/>
        <v>8740</v>
      </c>
      <c r="F28" s="18">
        <f t="shared" si="2"/>
        <v>0.18132333526576327</v>
      </c>
      <c r="G28" s="5" t="str">
        <f t="shared" si="3"/>
        <v>NO</v>
      </c>
      <c r="H28" s="48">
        <v>581</v>
      </c>
      <c r="I28" s="48">
        <v>351</v>
      </c>
      <c r="J28" s="49">
        <f t="shared" si="4"/>
        <v>230</v>
      </c>
      <c r="K28" s="49">
        <f t="shared" si="5"/>
        <v>932</v>
      </c>
      <c r="L28" s="18">
        <f t="shared" si="6"/>
        <v>0.36725277139822859</v>
      </c>
      <c r="M28" s="4" t="str">
        <f t="shared" si="7"/>
        <v>NO</v>
      </c>
      <c r="N28" s="18">
        <f t="shared" si="8"/>
        <v>8.6304218657159829E-2</v>
      </c>
      <c r="O28" s="18">
        <f t="shared" si="9"/>
        <v>4.5340932465714565E-2</v>
      </c>
      <c r="P28" s="18">
        <f t="shared" si="10"/>
        <v>4.0963286191445264E-2</v>
      </c>
      <c r="Q28" s="18">
        <f t="shared" si="11"/>
        <v>0.13164515112287439</v>
      </c>
      <c r="R28" s="18">
        <f t="shared" si="12"/>
        <v>0.3193688246961171</v>
      </c>
      <c r="S28" s="4" t="str">
        <f t="shared" si="13"/>
        <v>NO</v>
      </c>
      <c r="T28" s="49"/>
      <c r="U28" s="51">
        <f t="shared" si="14"/>
        <v>6732</v>
      </c>
      <c r="V28" s="23" t="e">
        <f t="shared" si="15"/>
        <v>#DIV/0!</v>
      </c>
    </row>
    <row r="29" spans="1:22" ht="12.75" customHeight="1">
      <c r="A29" s="7" t="s">
        <v>103</v>
      </c>
      <c r="B29" s="48">
        <v>1643</v>
      </c>
      <c r="C29" s="48">
        <v>1013</v>
      </c>
      <c r="D29" s="49">
        <f t="shared" si="0"/>
        <v>630</v>
      </c>
      <c r="E29" s="49">
        <f t="shared" si="1"/>
        <v>2656</v>
      </c>
      <c r="F29" s="19">
        <f t="shared" si="2"/>
        <v>0.37480552107402315</v>
      </c>
      <c r="G29" s="5" t="str">
        <f t="shared" si="3"/>
        <v>NO</v>
      </c>
      <c r="H29" s="48">
        <v>104</v>
      </c>
      <c r="I29" s="48">
        <v>173</v>
      </c>
      <c r="J29" s="49">
        <f t="shared" si="4"/>
        <v>-69</v>
      </c>
      <c r="K29" s="49">
        <f t="shared" si="5"/>
        <v>277</v>
      </c>
      <c r="L29" s="19">
        <f t="shared" si="6"/>
        <v>1.0112228197334581</v>
      </c>
      <c r="M29" s="4" t="str">
        <f t="shared" si="7"/>
        <v>NO</v>
      </c>
      <c r="N29" s="19">
        <f t="shared" si="8"/>
        <v>6.3298843578819236E-2</v>
      </c>
      <c r="O29" s="19">
        <f t="shared" si="9"/>
        <v>9.7795466202901804E-2</v>
      </c>
      <c r="P29" s="19">
        <f t="shared" si="10"/>
        <v>-3.4496622624082568E-2</v>
      </c>
      <c r="Q29" s="19">
        <f t="shared" si="11"/>
        <v>0.16109430978172104</v>
      </c>
      <c r="R29" s="19">
        <f t="shared" si="12"/>
        <v>0.93919774942347245</v>
      </c>
      <c r="S29" s="4" t="str">
        <f t="shared" si="13"/>
        <v>NO</v>
      </c>
      <c r="T29" s="49"/>
      <c r="U29" s="51">
        <f t="shared" si="14"/>
        <v>1643</v>
      </c>
      <c r="V29" s="24" t="e">
        <f t="shared" si="15"/>
        <v>#DIV/0!</v>
      </c>
    </row>
    <row r="30" spans="1:22">
      <c r="A30" s="7" t="s">
        <v>311</v>
      </c>
      <c r="B30" s="48">
        <v>382</v>
      </c>
      <c r="C30" s="48">
        <v>402</v>
      </c>
      <c r="D30" s="49">
        <f t="shared" si="0"/>
        <v>-20</v>
      </c>
      <c r="E30" s="49">
        <f t="shared" si="1"/>
        <v>784</v>
      </c>
      <c r="F30" s="18">
        <f t="shared" si="2"/>
        <v>0.63973010391635765</v>
      </c>
      <c r="G30" s="5" t="str">
        <f t="shared" si="3"/>
        <v>NO</v>
      </c>
      <c r="H30" s="48">
        <v>0</v>
      </c>
      <c r="I30" s="48">
        <v>237</v>
      </c>
      <c r="J30" s="49">
        <f t="shared" si="4"/>
        <v>-237</v>
      </c>
      <c r="K30" s="49">
        <f t="shared" si="5"/>
        <v>237</v>
      </c>
      <c r="L30" s="18" t="e">
        <f t="shared" si="6"/>
        <v>#DIV/0!</v>
      </c>
      <c r="M30" s="4" t="e">
        <f t="shared" si="7"/>
        <v>#DIV/0!</v>
      </c>
      <c r="N30" s="18">
        <f t="shared" si="8"/>
        <v>0</v>
      </c>
      <c r="O30" s="18">
        <f t="shared" si="9"/>
        <v>0.62041884816753923</v>
      </c>
      <c r="P30" s="18">
        <f t="shared" si="10"/>
        <v>-0.62041884816753923</v>
      </c>
      <c r="Q30" s="18">
        <f t="shared" si="11"/>
        <v>0.62041884816753923</v>
      </c>
      <c r="R30" s="18" t="e">
        <f t="shared" si="12"/>
        <v>#DIV/0!</v>
      </c>
      <c r="S30" s="4" t="e">
        <f t="shared" si="13"/>
        <v>#DIV/0!</v>
      </c>
      <c r="T30" s="49"/>
      <c r="U30" s="51">
        <f t="shared" si="14"/>
        <v>382</v>
      </c>
      <c r="V30" s="23" t="e">
        <f t="shared" si="15"/>
        <v>#DIV/0!</v>
      </c>
    </row>
    <row r="31" spans="1:22" ht="14.45" customHeight="1">
      <c r="A31" s="7"/>
      <c r="B31" s="48"/>
      <c r="C31" s="48"/>
      <c r="D31" s="49"/>
      <c r="E31" s="49"/>
      <c r="F31" s="19"/>
      <c r="G31" s="5"/>
      <c r="H31" s="48"/>
      <c r="I31" s="48"/>
      <c r="J31" s="49"/>
      <c r="K31" s="49"/>
      <c r="L31" s="19"/>
      <c r="M31" s="4"/>
      <c r="N31" s="19"/>
      <c r="O31" s="19"/>
      <c r="P31" s="19"/>
      <c r="Q31" s="19"/>
      <c r="R31" s="19"/>
      <c r="S31" s="4"/>
      <c r="T31" s="49"/>
      <c r="U31" s="51"/>
      <c r="V31" s="24"/>
    </row>
    <row r="32" spans="1:22" ht="14.45" customHeight="1">
      <c r="A32" s="7"/>
      <c r="B32" s="48"/>
      <c r="C32" s="48"/>
      <c r="D32" s="49">
        <f t="shared" ref="D32:D46" si="16">B32-C32</f>
        <v>0</v>
      </c>
      <c r="E32" s="49">
        <f t="shared" ref="E32:E46" si="17">B32+C32</f>
        <v>0</v>
      </c>
      <c r="F32" s="18" t="e">
        <f t="shared" ref="F32:F46" si="18">(C32/1.645)/B32</f>
        <v>#DIV/0!</v>
      </c>
      <c r="G32" s="5" t="e">
        <f t="shared" ref="G32:G46" si="19">IF(F32&lt;15%,"YES","NO")</f>
        <v>#DIV/0!</v>
      </c>
      <c r="H32" s="48"/>
      <c r="I32" s="48"/>
      <c r="J32" s="49">
        <f t="shared" ref="J32:J46" si="20">H32-I32</f>
        <v>0</v>
      </c>
      <c r="K32" s="49">
        <f t="shared" ref="K32:K46" si="21">H32+I32</f>
        <v>0</v>
      </c>
      <c r="L32" s="18" t="e">
        <f t="shared" ref="L32:L46" si="22">(I32/1.645)/H32</f>
        <v>#DIV/0!</v>
      </c>
      <c r="M32" s="4" t="e">
        <f t="shared" ref="M32:M46" si="23">IF(L32&lt;15%,"YES","NO")</f>
        <v>#DIV/0!</v>
      </c>
      <c r="N32" s="18" t="e">
        <f t="shared" ref="N32:N46" si="24">H32/B32</f>
        <v>#DIV/0!</v>
      </c>
      <c r="O32" s="18" t="e">
        <f t="shared" ref="O32:O46" si="25">(SQRT(I32^2-(N32^2*C32^2)))/B32</f>
        <v>#DIV/0!</v>
      </c>
      <c r="P32" s="18" t="e">
        <f t="shared" ref="P32:P46" si="26">N32-O32</f>
        <v>#DIV/0!</v>
      </c>
      <c r="Q32" s="18" t="e">
        <f t="shared" ref="Q32:Q46" si="27">N32+O32</f>
        <v>#DIV/0!</v>
      </c>
      <c r="R32" s="18" t="e">
        <f t="shared" ref="R32:R46" si="28">(O32/1.645)/N32</f>
        <v>#DIV/0!</v>
      </c>
      <c r="S32" s="4" t="e">
        <f t="shared" ref="S32:S46" si="29">IF(R32&lt;15%,"YES","NO")</f>
        <v>#DIV/0!</v>
      </c>
      <c r="T32" s="49"/>
      <c r="U32" s="51">
        <f t="shared" ref="U32:U46" si="30">B32-T32</f>
        <v>0</v>
      </c>
      <c r="V32" s="23" t="e">
        <f t="shared" ref="V32:V46" si="31">U32/T32</f>
        <v>#DIV/0!</v>
      </c>
    </row>
    <row r="33" spans="1:25" ht="12.75" customHeight="1">
      <c r="A33" s="7"/>
      <c r="B33" s="48"/>
      <c r="C33" s="48"/>
      <c r="D33" s="49">
        <f t="shared" si="16"/>
        <v>0</v>
      </c>
      <c r="E33" s="49">
        <f t="shared" si="17"/>
        <v>0</v>
      </c>
      <c r="F33" s="19" t="e">
        <f t="shared" si="18"/>
        <v>#DIV/0!</v>
      </c>
      <c r="G33" s="5" t="e">
        <f t="shared" si="19"/>
        <v>#DIV/0!</v>
      </c>
      <c r="H33" s="48"/>
      <c r="I33" s="48"/>
      <c r="J33" s="49">
        <f t="shared" si="20"/>
        <v>0</v>
      </c>
      <c r="K33" s="49">
        <f t="shared" si="21"/>
        <v>0</v>
      </c>
      <c r="L33" s="19" t="e">
        <f t="shared" si="22"/>
        <v>#DIV/0!</v>
      </c>
      <c r="M33" s="4" t="e">
        <f t="shared" si="23"/>
        <v>#DIV/0!</v>
      </c>
      <c r="N33" s="19" t="e">
        <f t="shared" si="24"/>
        <v>#DIV/0!</v>
      </c>
      <c r="O33" s="19" t="e">
        <f t="shared" si="25"/>
        <v>#DIV/0!</v>
      </c>
      <c r="P33" s="19" t="e">
        <f t="shared" si="26"/>
        <v>#DIV/0!</v>
      </c>
      <c r="Q33" s="19" t="e">
        <f t="shared" si="27"/>
        <v>#DIV/0!</v>
      </c>
      <c r="R33" s="19" t="e">
        <f t="shared" si="28"/>
        <v>#DIV/0!</v>
      </c>
      <c r="S33" s="4" t="e">
        <f t="shared" si="29"/>
        <v>#DIV/0!</v>
      </c>
      <c r="T33" s="49"/>
      <c r="U33" s="51">
        <f t="shared" si="30"/>
        <v>0</v>
      </c>
      <c r="V33" s="24" t="e">
        <f t="shared" si="31"/>
        <v>#DIV/0!</v>
      </c>
    </row>
    <row r="34" spans="1:25" ht="12.75" customHeight="1">
      <c r="A34" s="7"/>
      <c r="B34" s="48"/>
      <c r="C34" s="48"/>
      <c r="D34" s="49">
        <f t="shared" si="16"/>
        <v>0</v>
      </c>
      <c r="E34" s="49">
        <f t="shared" si="17"/>
        <v>0</v>
      </c>
      <c r="F34" s="18" t="e">
        <f t="shared" si="18"/>
        <v>#DIV/0!</v>
      </c>
      <c r="G34" s="5" t="e">
        <f t="shared" si="19"/>
        <v>#DIV/0!</v>
      </c>
      <c r="H34" s="48"/>
      <c r="I34" s="48"/>
      <c r="J34" s="49">
        <f t="shared" si="20"/>
        <v>0</v>
      </c>
      <c r="K34" s="49">
        <f t="shared" si="21"/>
        <v>0</v>
      </c>
      <c r="L34" s="18" t="e">
        <f t="shared" si="22"/>
        <v>#DIV/0!</v>
      </c>
      <c r="M34" s="4" t="e">
        <f t="shared" si="23"/>
        <v>#DIV/0!</v>
      </c>
      <c r="N34" s="18" t="e">
        <f t="shared" si="24"/>
        <v>#DIV/0!</v>
      </c>
      <c r="O34" s="18" t="e">
        <f t="shared" si="25"/>
        <v>#DIV/0!</v>
      </c>
      <c r="P34" s="18" t="e">
        <f t="shared" si="26"/>
        <v>#DIV/0!</v>
      </c>
      <c r="Q34" s="18" t="e">
        <f t="shared" si="27"/>
        <v>#DIV/0!</v>
      </c>
      <c r="R34" s="18" t="e">
        <f t="shared" si="28"/>
        <v>#DIV/0!</v>
      </c>
      <c r="S34" s="4" t="e">
        <f t="shared" si="29"/>
        <v>#DIV/0!</v>
      </c>
      <c r="T34" s="49"/>
      <c r="U34" s="51">
        <f t="shared" si="30"/>
        <v>0</v>
      </c>
      <c r="V34" s="23" t="e">
        <f t="shared" si="31"/>
        <v>#DIV/0!</v>
      </c>
    </row>
    <row r="35" spans="1:25" ht="13.15" customHeight="1">
      <c r="A35" s="7"/>
      <c r="B35" s="48"/>
      <c r="C35" s="48"/>
      <c r="D35" s="49">
        <f t="shared" si="16"/>
        <v>0</v>
      </c>
      <c r="E35" s="49">
        <f t="shared" si="17"/>
        <v>0</v>
      </c>
      <c r="F35" s="18" t="e">
        <f t="shared" si="18"/>
        <v>#DIV/0!</v>
      </c>
      <c r="G35" s="5" t="e">
        <f t="shared" si="19"/>
        <v>#DIV/0!</v>
      </c>
      <c r="H35" s="48"/>
      <c r="I35" s="48"/>
      <c r="J35" s="49">
        <f t="shared" si="20"/>
        <v>0</v>
      </c>
      <c r="K35" s="49">
        <f t="shared" si="21"/>
        <v>0</v>
      </c>
      <c r="L35" s="18" t="e">
        <f t="shared" si="22"/>
        <v>#DIV/0!</v>
      </c>
      <c r="M35" s="4" t="e">
        <f t="shared" si="23"/>
        <v>#DIV/0!</v>
      </c>
      <c r="N35" s="18" t="e">
        <f t="shared" si="24"/>
        <v>#DIV/0!</v>
      </c>
      <c r="O35" s="18" t="e">
        <f t="shared" si="25"/>
        <v>#DIV/0!</v>
      </c>
      <c r="P35" s="18" t="e">
        <f t="shared" si="26"/>
        <v>#DIV/0!</v>
      </c>
      <c r="Q35" s="18" t="e">
        <f t="shared" si="27"/>
        <v>#DIV/0!</v>
      </c>
      <c r="R35" s="18" t="e">
        <f t="shared" si="28"/>
        <v>#DIV/0!</v>
      </c>
      <c r="S35" s="4" t="e">
        <f t="shared" si="29"/>
        <v>#DIV/0!</v>
      </c>
      <c r="T35" s="49"/>
      <c r="U35" s="51">
        <f t="shared" si="30"/>
        <v>0</v>
      </c>
      <c r="V35" s="23" t="e">
        <f t="shared" si="31"/>
        <v>#DIV/0!</v>
      </c>
    </row>
    <row r="36" spans="1:25" ht="14.45" customHeight="1">
      <c r="A36" s="7"/>
      <c r="B36" s="48"/>
      <c r="C36" s="48"/>
      <c r="D36" s="49">
        <f t="shared" si="16"/>
        <v>0</v>
      </c>
      <c r="E36" s="49">
        <f t="shared" si="17"/>
        <v>0</v>
      </c>
      <c r="F36" s="18" t="e">
        <f t="shared" si="18"/>
        <v>#DIV/0!</v>
      </c>
      <c r="G36" s="5" t="e">
        <f t="shared" si="19"/>
        <v>#DIV/0!</v>
      </c>
      <c r="H36" s="48"/>
      <c r="I36" s="48"/>
      <c r="J36" s="49">
        <f t="shared" si="20"/>
        <v>0</v>
      </c>
      <c r="K36" s="49">
        <f t="shared" si="21"/>
        <v>0</v>
      </c>
      <c r="L36" s="18" t="e">
        <f t="shared" si="22"/>
        <v>#DIV/0!</v>
      </c>
      <c r="M36" s="4" t="e">
        <f t="shared" si="23"/>
        <v>#DIV/0!</v>
      </c>
      <c r="N36" s="18" t="e">
        <f t="shared" si="24"/>
        <v>#DIV/0!</v>
      </c>
      <c r="O36" s="18" t="e">
        <f t="shared" si="25"/>
        <v>#DIV/0!</v>
      </c>
      <c r="P36" s="18" t="e">
        <f t="shared" si="26"/>
        <v>#DIV/0!</v>
      </c>
      <c r="Q36" s="18" t="e">
        <f t="shared" si="27"/>
        <v>#DIV/0!</v>
      </c>
      <c r="R36" s="18" t="e">
        <f t="shared" si="28"/>
        <v>#DIV/0!</v>
      </c>
      <c r="S36" s="4" t="e">
        <f t="shared" si="29"/>
        <v>#DIV/0!</v>
      </c>
      <c r="T36" s="49"/>
      <c r="U36" s="51">
        <f t="shared" si="30"/>
        <v>0</v>
      </c>
      <c r="V36" s="23" t="e">
        <f t="shared" si="31"/>
        <v>#DIV/0!</v>
      </c>
    </row>
    <row r="37" spans="1:25" ht="12.75" customHeight="1">
      <c r="A37" s="7"/>
      <c r="B37" s="48"/>
      <c r="C37" s="48"/>
      <c r="D37" s="49">
        <f t="shared" si="16"/>
        <v>0</v>
      </c>
      <c r="E37" s="49">
        <f t="shared" si="17"/>
        <v>0</v>
      </c>
      <c r="F37" s="18" t="e">
        <f t="shared" si="18"/>
        <v>#DIV/0!</v>
      </c>
      <c r="G37" s="5" t="e">
        <f t="shared" si="19"/>
        <v>#DIV/0!</v>
      </c>
      <c r="H37" s="48"/>
      <c r="I37" s="48"/>
      <c r="J37" s="49">
        <f t="shared" si="20"/>
        <v>0</v>
      </c>
      <c r="K37" s="49">
        <f t="shared" si="21"/>
        <v>0</v>
      </c>
      <c r="L37" s="18" t="e">
        <f t="shared" si="22"/>
        <v>#DIV/0!</v>
      </c>
      <c r="M37" s="4" t="e">
        <f t="shared" si="23"/>
        <v>#DIV/0!</v>
      </c>
      <c r="N37" s="18" t="e">
        <f t="shared" si="24"/>
        <v>#DIV/0!</v>
      </c>
      <c r="O37" s="18" t="e">
        <f t="shared" si="25"/>
        <v>#DIV/0!</v>
      </c>
      <c r="P37" s="18" t="e">
        <f t="shared" si="26"/>
        <v>#DIV/0!</v>
      </c>
      <c r="Q37" s="18" t="e">
        <f t="shared" si="27"/>
        <v>#DIV/0!</v>
      </c>
      <c r="R37" s="18" t="e">
        <f t="shared" si="28"/>
        <v>#DIV/0!</v>
      </c>
      <c r="S37" s="4" t="e">
        <f t="shared" si="29"/>
        <v>#DIV/0!</v>
      </c>
      <c r="T37" s="49"/>
      <c r="U37" s="51">
        <f t="shared" si="30"/>
        <v>0</v>
      </c>
      <c r="V37" s="23" t="e">
        <f t="shared" si="31"/>
        <v>#DIV/0!</v>
      </c>
    </row>
    <row r="38" spans="1:25" ht="13.15" customHeight="1">
      <c r="A38" s="7"/>
      <c r="B38" s="48"/>
      <c r="C38" s="48"/>
      <c r="D38" s="49">
        <f t="shared" si="16"/>
        <v>0</v>
      </c>
      <c r="E38" s="49">
        <f t="shared" si="17"/>
        <v>0</v>
      </c>
      <c r="F38" s="18" t="e">
        <f t="shared" si="18"/>
        <v>#DIV/0!</v>
      </c>
      <c r="G38" s="5" t="e">
        <f t="shared" si="19"/>
        <v>#DIV/0!</v>
      </c>
      <c r="H38" s="48"/>
      <c r="I38" s="48"/>
      <c r="J38" s="49">
        <f t="shared" si="20"/>
        <v>0</v>
      </c>
      <c r="K38" s="49">
        <f t="shared" si="21"/>
        <v>0</v>
      </c>
      <c r="L38" s="18" t="e">
        <f t="shared" si="22"/>
        <v>#DIV/0!</v>
      </c>
      <c r="M38" s="4" t="e">
        <f t="shared" si="23"/>
        <v>#DIV/0!</v>
      </c>
      <c r="N38" s="18" t="e">
        <f t="shared" si="24"/>
        <v>#DIV/0!</v>
      </c>
      <c r="O38" s="18" t="e">
        <f t="shared" si="25"/>
        <v>#DIV/0!</v>
      </c>
      <c r="P38" s="18" t="e">
        <f t="shared" si="26"/>
        <v>#DIV/0!</v>
      </c>
      <c r="Q38" s="18" t="e">
        <f t="shared" si="27"/>
        <v>#DIV/0!</v>
      </c>
      <c r="R38" s="18" t="e">
        <f t="shared" si="28"/>
        <v>#DIV/0!</v>
      </c>
      <c r="S38" s="4" t="e">
        <f t="shared" si="29"/>
        <v>#DIV/0!</v>
      </c>
      <c r="T38" s="49"/>
      <c r="U38" s="51">
        <f t="shared" si="30"/>
        <v>0</v>
      </c>
      <c r="V38" s="23" t="e">
        <f t="shared" si="31"/>
        <v>#DIV/0!</v>
      </c>
    </row>
    <row r="39" spans="1:25">
      <c r="A39" s="7"/>
      <c r="B39" s="48"/>
      <c r="C39" s="48"/>
      <c r="D39" s="49">
        <f t="shared" si="16"/>
        <v>0</v>
      </c>
      <c r="E39" s="49">
        <f t="shared" si="17"/>
        <v>0</v>
      </c>
      <c r="F39" s="18" t="e">
        <f t="shared" si="18"/>
        <v>#DIV/0!</v>
      </c>
      <c r="G39" s="5" t="e">
        <f t="shared" si="19"/>
        <v>#DIV/0!</v>
      </c>
      <c r="H39" s="48"/>
      <c r="I39" s="48"/>
      <c r="J39" s="49">
        <f t="shared" si="20"/>
        <v>0</v>
      </c>
      <c r="K39" s="49">
        <f t="shared" si="21"/>
        <v>0</v>
      </c>
      <c r="L39" s="18" t="e">
        <f t="shared" si="22"/>
        <v>#DIV/0!</v>
      </c>
      <c r="M39" s="4" t="e">
        <f t="shared" si="23"/>
        <v>#DIV/0!</v>
      </c>
      <c r="N39" s="18" t="e">
        <f t="shared" si="24"/>
        <v>#DIV/0!</v>
      </c>
      <c r="O39" s="18" t="e">
        <f t="shared" si="25"/>
        <v>#DIV/0!</v>
      </c>
      <c r="P39" s="18" t="e">
        <f t="shared" si="26"/>
        <v>#DIV/0!</v>
      </c>
      <c r="Q39" s="18" t="e">
        <f t="shared" si="27"/>
        <v>#DIV/0!</v>
      </c>
      <c r="R39" s="18" t="e">
        <f t="shared" si="28"/>
        <v>#DIV/0!</v>
      </c>
      <c r="S39" s="4" t="e">
        <f t="shared" si="29"/>
        <v>#DIV/0!</v>
      </c>
      <c r="T39" s="49"/>
      <c r="U39" s="51">
        <f t="shared" si="30"/>
        <v>0</v>
      </c>
      <c r="V39" s="23" t="e">
        <f t="shared" si="31"/>
        <v>#DIV/0!</v>
      </c>
    </row>
    <row r="40" spans="1:25" ht="17.45" customHeight="1">
      <c r="A40" s="7"/>
      <c r="B40" s="48"/>
      <c r="C40" s="48"/>
      <c r="D40" s="49">
        <f t="shared" si="16"/>
        <v>0</v>
      </c>
      <c r="E40" s="49">
        <f t="shared" si="17"/>
        <v>0</v>
      </c>
      <c r="F40" s="19" t="e">
        <f t="shared" si="18"/>
        <v>#DIV/0!</v>
      </c>
      <c r="G40" s="5" t="e">
        <f t="shared" si="19"/>
        <v>#DIV/0!</v>
      </c>
      <c r="H40" s="48"/>
      <c r="I40" s="48"/>
      <c r="J40" s="49">
        <f t="shared" si="20"/>
        <v>0</v>
      </c>
      <c r="K40" s="49">
        <f t="shared" si="21"/>
        <v>0</v>
      </c>
      <c r="L40" s="19" t="e">
        <f t="shared" si="22"/>
        <v>#DIV/0!</v>
      </c>
      <c r="M40" s="4" t="e">
        <f t="shared" si="23"/>
        <v>#DIV/0!</v>
      </c>
      <c r="N40" s="19" t="e">
        <f t="shared" si="24"/>
        <v>#DIV/0!</v>
      </c>
      <c r="O40" s="19" t="e">
        <f t="shared" si="25"/>
        <v>#DIV/0!</v>
      </c>
      <c r="P40" s="19" t="e">
        <f t="shared" si="26"/>
        <v>#DIV/0!</v>
      </c>
      <c r="Q40" s="19" t="e">
        <f t="shared" si="27"/>
        <v>#DIV/0!</v>
      </c>
      <c r="R40" s="19" t="e">
        <f t="shared" si="28"/>
        <v>#DIV/0!</v>
      </c>
      <c r="S40" s="4" t="e">
        <f t="shared" si="29"/>
        <v>#DIV/0!</v>
      </c>
      <c r="T40" s="49"/>
      <c r="U40" s="51">
        <f t="shared" si="30"/>
        <v>0</v>
      </c>
      <c r="V40" s="24" t="e">
        <f t="shared" si="31"/>
        <v>#DIV/0!</v>
      </c>
    </row>
    <row r="41" spans="1:25" ht="15.6" customHeight="1">
      <c r="A41" s="7"/>
      <c r="B41" s="48"/>
      <c r="C41" s="48"/>
      <c r="D41" s="49">
        <f t="shared" si="16"/>
        <v>0</v>
      </c>
      <c r="E41" s="49">
        <f t="shared" si="17"/>
        <v>0</v>
      </c>
      <c r="F41" s="18" t="e">
        <f t="shared" si="18"/>
        <v>#DIV/0!</v>
      </c>
      <c r="G41" s="5" t="e">
        <f t="shared" si="19"/>
        <v>#DIV/0!</v>
      </c>
      <c r="H41" s="48"/>
      <c r="I41" s="48"/>
      <c r="J41" s="49">
        <f t="shared" si="20"/>
        <v>0</v>
      </c>
      <c r="K41" s="49">
        <f t="shared" si="21"/>
        <v>0</v>
      </c>
      <c r="L41" s="18" t="e">
        <f t="shared" si="22"/>
        <v>#DIV/0!</v>
      </c>
      <c r="M41" s="4" t="e">
        <f t="shared" si="23"/>
        <v>#DIV/0!</v>
      </c>
      <c r="N41" s="18" t="e">
        <f t="shared" si="24"/>
        <v>#DIV/0!</v>
      </c>
      <c r="O41" s="18" t="e">
        <f t="shared" si="25"/>
        <v>#DIV/0!</v>
      </c>
      <c r="P41" s="18" t="e">
        <f t="shared" si="26"/>
        <v>#DIV/0!</v>
      </c>
      <c r="Q41" s="18" t="e">
        <f t="shared" si="27"/>
        <v>#DIV/0!</v>
      </c>
      <c r="R41" s="18" t="e">
        <f t="shared" si="28"/>
        <v>#DIV/0!</v>
      </c>
      <c r="S41" s="4" t="e">
        <f t="shared" si="29"/>
        <v>#DIV/0!</v>
      </c>
      <c r="T41" s="49"/>
      <c r="U41" s="51">
        <f t="shared" si="30"/>
        <v>0</v>
      </c>
      <c r="V41" s="23" t="e">
        <f t="shared" si="31"/>
        <v>#DIV/0!</v>
      </c>
    </row>
    <row r="42" spans="1:25" ht="14.45" customHeight="1">
      <c r="A42" s="7"/>
      <c r="B42" s="48"/>
      <c r="C42" s="48"/>
      <c r="D42" s="49">
        <f t="shared" si="16"/>
        <v>0</v>
      </c>
      <c r="E42" s="49">
        <f t="shared" si="17"/>
        <v>0</v>
      </c>
      <c r="F42" s="19" t="e">
        <f t="shared" si="18"/>
        <v>#DIV/0!</v>
      </c>
      <c r="G42" s="5" t="e">
        <f t="shared" si="19"/>
        <v>#DIV/0!</v>
      </c>
      <c r="H42" s="48"/>
      <c r="I42" s="48"/>
      <c r="J42" s="49">
        <f t="shared" si="20"/>
        <v>0</v>
      </c>
      <c r="K42" s="49">
        <f t="shared" si="21"/>
        <v>0</v>
      </c>
      <c r="L42" s="19" t="e">
        <f t="shared" si="22"/>
        <v>#DIV/0!</v>
      </c>
      <c r="M42" s="4" t="e">
        <f t="shared" si="23"/>
        <v>#DIV/0!</v>
      </c>
      <c r="N42" s="19" t="e">
        <f t="shared" si="24"/>
        <v>#DIV/0!</v>
      </c>
      <c r="O42" s="19" t="e">
        <f t="shared" si="25"/>
        <v>#DIV/0!</v>
      </c>
      <c r="P42" s="19" t="e">
        <f t="shared" si="26"/>
        <v>#DIV/0!</v>
      </c>
      <c r="Q42" s="19" t="e">
        <f t="shared" si="27"/>
        <v>#DIV/0!</v>
      </c>
      <c r="R42" s="19" t="e">
        <f t="shared" si="28"/>
        <v>#DIV/0!</v>
      </c>
      <c r="S42" s="4" t="e">
        <f t="shared" si="29"/>
        <v>#DIV/0!</v>
      </c>
      <c r="T42" s="49"/>
      <c r="U42" s="51">
        <f t="shared" si="30"/>
        <v>0</v>
      </c>
      <c r="V42" s="24" t="e">
        <f t="shared" si="31"/>
        <v>#DIV/0!</v>
      </c>
    </row>
    <row r="43" spans="1:25" ht="17.45" customHeight="1">
      <c r="A43" s="7"/>
      <c r="B43" s="48"/>
      <c r="C43" s="48"/>
      <c r="D43" s="49">
        <f t="shared" si="16"/>
        <v>0</v>
      </c>
      <c r="E43" s="49">
        <f t="shared" si="17"/>
        <v>0</v>
      </c>
      <c r="F43" s="18" t="e">
        <f t="shared" si="18"/>
        <v>#DIV/0!</v>
      </c>
      <c r="G43" s="5" t="e">
        <f t="shared" si="19"/>
        <v>#DIV/0!</v>
      </c>
      <c r="H43" s="48"/>
      <c r="I43" s="48"/>
      <c r="J43" s="49">
        <f t="shared" si="20"/>
        <v>0</v>
      </c>
      <c r="K43" s="49">
        <f t="shared" si="21"/>
        <v>0</v>
      </c>
      <c r="L43" s="18" t="e">
        <f t="shared" si="22"/>
        <v>#DIV/0!</v>
      </c>
      <c r="M43" s="4" t="e">
        <f t="shared" si="23"/>
        <v>#DIV/0!</v>
      </c>
      <c r="N43" s="18" t="e">
        <f t="shared" si="24"/>
        <v>#DIV/0!</v>
      </c>
      <c r="O43" s="18" t="e">
        <f t="shared" si="25"/>
        <v>#DIV/0!</v>
      </c>
      <c r="P43" s="18" t="e">
        <f t="shared" si="26"/>
        <v>#DIV/0!</v>
      </c>
      <c r="Q43" s="18" t="e">
        <f t="shared" si="27"/>
        <v>#DIV/0!</v>
      </c>
      <c r="R43" s="18" t="e">
        <f t="shared" si="28"/>
        <v>#DIV/0!</v>
      </c>
      <c r="S43" s="4" t="e">
        <f t="shared" si="29"/>
        <v>#DIV/0!</v>
      </c>
      <c r="T43" s="49"/>
      <c r="U43" s="51">
        <f t="shared" si="30"/>
        <v>0</v>
      </c>
      <c r="V43" s="23" t="e">
        <f t="shared" si="31"/>
        <v>#DIV/0!</v>
      </c>
    </row>
    <row r="44" spans="1:25" ht="16.899999999999999" customHeight="1">
      <c r="A44" s="7"/>
      <c r="B44" s="50"/>
      <c r="C44" s="48"/>
      <c r="D44" s="49">
        <f t="shared" si="16"/>
        <v>0</v>
      </c>
      <c r="E44" s="49">
        <f t="shared" si="17"/>
        <v>0</v>
      </c>
      <c r="F44" s="18" t="e">
        <f t="shared" si="18"/>
        <v>#DIV/0!</v>
      </c>
      <c r="G44" s="5" t="e">
        <f t="shared" si="19"/>
        <v>#DIV/0!</v>
      </c>
      <c r="H44" s="48"/>
      <c r="I44" s="48"/>
      <c r="J44" s="49">
        <f t="shared" si="20"/>
        <v>0</v>
      </c>
      <c r="K44" s="49">
        <f t="shared" si="21"/>
        <v>0</v>
      </c>
      <c r="L44" s="18" t="e">
        <f t="shared" si="22"/>
        <v>#DIV/0!</v>
      </c>
      <c r="M44" s="4" t="e">
        <f t="shared" si="23"/>
        <v>#DIV/0!</v>
      </c>
      <c r="N44" s="18" t="e">
        <f t="shared" si="24"/>
        <v>#DIV/0!</v>
      </c>
      <c r="O44" s="18" t="e">
        <f t="shared" si="25"/>
        <v>#DIV/0!</v>
      </c>
      <c r="P44" s="18" t="e">
        <f t="shared" si="26"/>
        <v>#DIV/0!</v>
      </c>
      <c r="Q44" s="18" t="e">
        <f t="shared" si="27"/>
        <v>#DIV/0!</v>
      </c>
      <c r="R44" s="18" t="e">
        <f t="shared" si="28"/>
        <v>#DIV/0!</v>
      </c>
      <c r="S44" s="4" t="e">
        <f t="shared" si="29"/>
        <v>#DIV/0!</v>
      </c>
      <c r="T44" s="49"/>
      <c r="U44" s="51">
        <f t="shared" si="30"/>
        <v>0</v>
      </c>
      <c r="V44" s="23" t="e">
        <f t="shared" si="31"/>
        <v>#DIV/0!</v>
      </c>
    </row>
    <row r="45" spans="1:25" ht="16.899999999999999" customHeight="1">
      <c r="A45" s="7"/>
      <c r="B45" s="50"/>
      <c r="C45" s="48"/>
      <c r="D45" s="49">
        <f t="shared" si="16"/>
        <v>0</v>
      </c>
      <c r="E45" s="49">
        <f t="shared" si="17"/>
        <v>0</v>
      </c>
      <c r="F45" s="18" t="e">
        <f t="shared" si="18"/>
        <v>#DIV/0!</v>
      </c>
      <c r="G45" s="5" t="e">
        <f t="shared" si="19"/>
        <v>#DIV/0!</v>
      </c>
      <c r="H45" s="48"/>
      <c r="I45" s="48"/>
      <c r="J45" s="49">
        <f t="shared" si="20"/>
        <v>0</v>
      </c>
      <c r="K45" s="49">
        <f t="shared" si="21"/>
        <v>0</v>
      </c>
      <c r="L45" s="18" t="e">
        <f t="shared" si="22"/>
        <v>#DIV/0!</v>
      </c>
      <c r="M45" s="4" t="e">
        <f t="shared" si="23"/>
        <v>#DIV/0!</v>
      </c>
      <c r="N45" s="18" t="e">
        <f t="shared" si="24"/>
        <v>#DIV/0!</v>
      </c>
      <c r="O45" s="18" t="e">
        <f t="shared" si="25"/>
        <v>#DIV/0!</v>
      </c>
      <c r="P45" s="18" t="e">
        <f t="shared" si="26"/>
        <v>#DIV/0!</v>
      </c>
      <c r="Q45" s="18" t="e">
        <f t="shared" si="27"/>
        <v>#DIV/0!</v>
      </c>
      <c r="R45" s="18" t="e">
        <f t="shared" si="28"/>
        <v>#DIV/0!</v>
      </c>
      <c r="S45" s="4" t="e">
        <f t="shared" si="29"/>
        <v>#DIV/0!</v>
      </c>
      <c r="T45" s="49"/>
      <c r="U45" s="51">
        <f t="shared" si="30"/>
        <v>0</v>
      </c>
      <c r="V45" s="23" t="e">
        <f t="shared" si="31"/>
        <v>#DIV/0!</v>
      </c>
    </row>
    <row r="46" spans="1:25" ht="16.149999999999999" customHeight="1">
      <c r="A46" s="7"/>
      <c r="B46" s="50"/>
      <c r="C46" s="48"/>
      <c r="D46" s="49">
        <f t="shared" si="16"/>
        <v>0</v>
      </c>
      <c r="E46" s="49">
        <f t="shared" si="17"/>
        <v>0</v>
      </c>
      <c r="F46" s="18" t="e">
        <f t="shared" si="18"/>
        <v>#DIV/0!</v>
      </c>
      <c r="G46" s="5" t="e">
        <f t="shared" si="19"/>
        <v>#DIV/0!</v>
      </c>
      <c r="H46" s="48"/>
      <c r="I46" s="48"/>
      <c r="J46" s="49">
        <f t="shared" si="20"/>
        <v>0</v>
      </c>
      <c r="K46" s="49">
        <f t="shared" si="21"/>
        <v>0</v>
      </c>
      <c r="L46" s="18" t="e">
        <f t="shared" si="22"/>
        <v>#DIV/0!</v>
      </c>
      <c r="M46" s="4" t="e">
        <f t="shared" si="23"/>
        <v>#DIV/0!</v>
      </c>
      <c r="N46" s="18" t="e">
        <f t="shared" si="24"/>
        <v>#DIV/0!</v>
      </c>
      <c r="O46" s="18" t="e">
        <f t="shared" si="25"/>
        <v>#DIV/0!</v>
      </c>
      <c r="P46" s="18" t="e">
        <f t="shared" si="26"/>
        <v>#DIV/0!</v>
      </c>
      <c r="Q46" s="18" t="e">
        <f t="shared" si="27"/>
        <v>#DIV/0!</v>
      </c>
      <c r="R46" s="18" t="e">
        <f t="shared" si="28"/>
        <v>#DIV/0!</v>
      </c>
      <c r="S46" s="4" t="e">
        <f t="shared" si="29"/>
        <v>#DIV/0!</v>
      </c>
      <c r="T46" s="49"/>
      <c r="U46" s="51">
        <f t="shared" si="30"/>
        <v>0</v>
      </c>
      <c r="V46" s="23" t="e">
        <f t="shared" si="31"/>
        <v>#DIV/0!</v>
      </c>
    </row>
    <row r="47" spans="1:25">
      <c r="B47" s="25"/>
      <c r="C47" s="25"/>
      <c r="D47" s="1"/>
      <c r="E47" s="1"/>
      <c r="F47" s="11"/>
      <c r="H47" s="25"/>
      <c r="I47" s="25"/>
      <c r="J47" s="1"/>
      <c r="K47" s="1"/>
      <c r="L47" s="11"/>
      <c r="M47" s="1"/>
      <c r="N47" s="11"/>
      <c r="O47" s="11"/>
      <c r="P47" s="11"/>
      <c r="Q47" s="11"/>
      <c r="R47" s="11"/>
      <c r="S47" s="1"/>
      <c r="T47" s="1"/>
      <c r="U47" s="26"/>
      <c r="V47" s="13"/>
    </row>
    <row r="48" spans="1:25">
      <c r="A48" s="3" t="s">
        <v>15</v>
      </c>
      <c r="B48" s="12">
        <f>SUM(B5:B46)</f>
        <v>619000</v>
      </c>
      <c r="C48" s="25">
        <f>SQRT((SUMSQ(C5:C46)))</f>
        <v>19458.229261677436</v>
      </c>
      <c r="D48" s="1">
        <f>B48-C48</f>
        <v>599541.77073832252</v>
      </c>
      <c r="E48" s="1">
        <f>B48+C48</f>
        <v>638458.22926167748</v>
      </c>
      <c r="F48" s="11">
        <f>(C48/1.645)/B48</f>
        <v>1.9109387394785623E-2</v>
      </c>
      <c r="G48" t="str">
        <f>IF(F48&lt;15%,"YES","NO")</f>
        <v>YES</v>
      </c>
      <c r="H48" s="25">
        <f>SUM(H5:H46)</f>
        <v>202762</v>
      </c>
      <c r="I48" s="25">
        <f>SQRT((SUMSQ(I5:I46)))</f>
        <v>13542.824077717321</v>
      </c>
      <c r="J48" s="1">
        <f>H48-I48</f>
        <v>189219.17592228268</v>
      </c>
      <c r="K48" s="1">
        <f>H48+I48</f>
        <v>216304.82407771732</v>
      </c>
      <c r="L48" s="11">
        <f>(I48/1.645)/H48</f>
        <v>4.0602873339597542E-2</v>
      </c>
      <c r="M48" s="1" t="str">
        <f>IF(L48&lt;15%,"YES","NO")</f>
        <v>YES</v>
      </c>
      <c r="N48" s="11">
        <f>H48/B48</f>
        <v>0.32756381260096928</v>
      </c>
      <c r="O48" s="11" t="e">
        <f>SQRT((SUMSQ(O5:O46)))</f>
        <v>#DIV/0!</v>
      </c>
      <c r="P48" s="11"/>
      <c r="Q48" s="11"/>
      <c r="R48" s="11"/>
      <c r="S48" s="1"/>
      <c r="T48" s="1"/>
      <c r="U48" s="26">
        <f>B48-T48</f>
        <v>619000</v>
      </c>
      <c r="V48" s="13" t="e">
        <f>U48/T48</f>
        <v>#DIV/0!</v>
      </c>
      <c r="W48">
        <v>94350</v>
      </c>
      <c r="X48">
        <f>H48-W48</f>
        <v>108412</v>
      </c>
      <c r="Y48" s="10">
        <f>X48/W48</f>
        <v>1.1490408055113936</v>
      </c>
    </row>
    <row r="49" spans="1:22">
      <c r="B49" s="25"/>
      <c r="C49" s="25"/>
      <c r="D49" s="1"/>
      <c r="E49" s="1"/>
      <c r="F49" s="11"/>
      <c r="H49" s="25"/>
      <c r="I49" s="25"/>
      <c r="J49" s="1"/>
      <c r="K49" s="1"/>
      <c r="L49" s="11"/>
      <c r="M49" s="1"/>
      <c r="N49" s="11"/>
      <c r="O49" s="11"/>
      <c r="P49" s="11"/>
      <c r="Q49" s="11"/>
      <c r="R49" s="11"/>
      <c r="S49" s="1"/>
      <c r="T49" s="1"/>
      <c r="U49" s="26"/>
      <c r="V49" s="13"/>
    </row>
    <row r="50" spans="1:22">
      <c r="D50" s="1"/>
      <c r="E50" s="1"/>
      <c r="F50" s="11"/>
      <c r="J50" s="1"/>
      <c r="K50" s="1"/>
      <c r="L50" s="11"/>
      <c r="M50" s="1"/>
      <c r="N50" s="11"/>
      <c r="O50" s="11"/>
      <c r="P50" s="11"/>
      <c r="Q50" s="11"/>
      <c r="R50" s="11"/>
      <c r="S50" s="1"/>
      <c r="T50" s="1"/>
      <c r="U50" s="12"/>
      <c r="V50" s="13"/>
    </row>
    <row r="51" spans="1:22">
      <c r="A51" s="3" t="s">
        <v>318</v>
      </c>
    </row>
    <row r="53" spans="1:22">
      <c r="H53" s="1"/>
    </row>
    <row r="54" spans="1:22">
      <c r="H54" s="10"/>
    </row>
  </sheetData>
  <autoFilter ref="A4:V46" xr:uid="{00000000-0009-0000-0000-000000000000}">
    <filterColumn colId="1">
      <filters>
        <filter val="1,212"/>
        <filter val="1,240"/>
        <filter val="1,323"/>
        <filter val="1,666"/>
        <filter val="1,852"/>
        <filter val="1164"/>
        <filter val="12,584"/>
        <filter val="1368"/>
        <filter val="2,682"/>
        <filter val="2,880"/>
        <filter val="2,894"/>
        <filter val="2171"/>
        <filter val="2209"/>
        <filter val="265593"/>
        <filter val="2981"/>
        <filter val="2984"/>
        <filter val="3,206"/>
        <filter val="3,271"/>
        <filter val="3041"/>
        <filter val="3422"/>
        <filter val="3568"/>
        <filter val="3977"/>
        <filter val="4602"/>
        <filter val="7,782"/>
        <filter val="8154"/>
        <filter val="9956"/>
      </filters>
    </filterColumn>
    <sortState xmlns:xlrd2="http://schemas.microsoft.com/office/spreadsheetml/2017/richdata2" ref="A5:V46">
      <sortCondition descending="1" ref="H4:H46"/>
    </sortState>
  </autoFilter>
  <mergeCells count="4">
    <mergeCell ref="B3:G3"/>
    <mergeCell ref="H3:M3"/>
    <mergeCell ref="N3:S3"/>
    <mergeCell ref="T3:V3"/>
  </mergeCells>
  <conditionalFormatting sqref="G5:G42 M5:M42 S5:S42">
    <cfRule type="cellIs" dxfId="11" priority="1" stopIfTrue="1" operator="equal">
      <formula>"#DIC/0!"</formula>
    </cfRule>
    <cfRule type="cellIs" dxfId="10" priority="2" stopIfTrue="1" operator="equal">
      <formula>"NO"</formula>
    </cfRule>
    <cfRule type="cellIs" dxfId="9" priority="3" stopIfTrue="1" operator="equal">
      <formula>"YES"</formula>
    </cfRule>
  </conditionalFormatting>
  <pageMargins left="0.25" right="0.25" top="0.75" bottom="0.75" header="0.3" footer="0.3"/>
  <pageSetup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 filterMode="1">
    <pageSetUpPr fitToPage="1"/>
  </sheetPr>
  <dimension ref="A1:Z54"/>
  <sheetViews>
    <sheetView zoomScale="73" zoomScaleNormal="73" workbookViewId="0">
      <selection activeCell="B26" sqref="B26"/>
    </sheetView>
  </sheetViews>
  <sheetFormatPr defaultRowHeight="12.75"/>
  <cols>
    <col min="1" max="1" width="36.7109375" style="3" customWidth="1"/>
    <col min="2" max="2" width="12.5703125" customWidth="1"/>
    <col min="3" max="7" width="10.7109375" customWidth="1"/>
    <col min="8" max="8" width="10.140625" customWidth="1"/>
    <col min="9" max="9" width="8.85546875" customWidth="1"/>
    <col min="10" max="10" width="11.28515625" customWidth="1"/>
    <col min="11" max="11" width="11.42578125" customWidth="1"/>
    <col min="12" max="12" width="10.85546875" customWidth="1"/>
    <col min="13" max="13" width="10.42578125" customWidth="1"/>
    <col min="14" max="14" width="10.7109375" customWidth="1"/>
    <col min="16" max="16" width="11.140625" customWidth="1"/>
    <col min="17" max="17" width="11.42578125" customWidth="1"/>
    <col min="18" max="18" width="11.140625" customWidth="1"/>
    <col min="19" max="19" width="11.42578125" customWidth="1"/>
    <col min="24" max="24" width="24.7109375" customWidth="1"/>
    <col min="25" max="25" width="13" customWidth="1"/>
  </cols>
  <sheetData>
    <row r="1" spans="1:26">
      <c r="A1" s="3" t="s">
        <v>317</v>
      </c>
    </row>
    <row r="2" spans="1:26">
      <c r="A2" s="3" t="s">
        <v>12</v>
      </c>
      <c r="X2" t="s">
        <v>23</v>
      </c>
    </row>
    <row r="3" spans="1:26" ht="76.5" customHeight="1">
      <c r="B3" s="66" t="s">
        <v>3</v>
      </c>
      <c r="C3" s="66"/>
      <c r="D3" s="66"/>
      <c r="E3" s="66"/>
      <c r="F3" s="66"/>
      <c r="G3" s="66"/>
      <c r="H3" s="66" t="s">
        <v>4</v>
      </c>
      <c r="I3" s="66"/>
      <c r="J3" s="66"/>
      <c r="K3" s="66"/>
      <c r="L3" s="66"/>
      <c r="M3" s="66"/>
      <c r="N3" s="66" t="s">
        <v>5</v>
      </c>
      <c r="O3" s="66"/>
      <c r="P3" s="66"/>
      <c r="Q3" s="66"/>
      <c r="R3" s="66"/>
      <c r="S3" s="66"/>
      <c r="T3" s="67" t="s">
        <v>106</v>
      </c>
      <c r="U3" s="67"/>
      <c r="V3" s="67"/>
      <c r="X3" s="2" t="s">
        <v>21</v>
      </c>
      <c r="Y3" s="52">
        <v>1170348</v>
      </c>
    </row>
    <row r="4" spans="1:26" s="2" customFormat="1" ht="38.25">
      <c r="A4" s="6" t="s">
        <v>0</v>
      </c>
      <c r="B4" s="8" t="s">
        <v>1</v>
      </c>
      <c r="C4" s="8" t="s">
        <v>2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</v>
      </c>
      <c r="I4" s="8" t="s">
        <v>2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</v>
      </c>
      <c r="O4" s="8" t="s">
        <v>2</v>
      </c>
      <c r="P4" s="8" t="s">
        <v>6</v>
      </c>
      <c r="Q4" s="8" t="s">
        <v>7</v>
      </c>
      <c r="R4" s="8" t="s">
        <v>8</v>
      </c>
      <c r="S4" s="8" t="s">
        <v>9</v>
      </c>
      <c r="T4" s="9" t="s">
        <v>104</v>
      </c>
      <c r="U4" s="9" t="s">
        <v>10</v>
      </c>
      <c r="V4" s="9" t="s">
        <v>11</v>
      </c>
      <c r="W4" s="2" t="s">
        <v>16</v>
      </c>
      <c r="X4" s="2" t="s">
        <v>22</v>
      </c>
      <c r="Y4" s="28">
        <f>(Y3-753786)/(753786)</f>
        <v>0.55262634222445095</v>
      </c>
    </row>
    <row r="5" spans="1:26" ht="12.75" customHeight="1">
      <c r="A5" s="7" t="s">
        <v>72</v>
      </c>
      <c r="B5" s="54">
        <v>1701</v>
      </c>
      <c r="C5" s="54">
        <v>1059.7627092892069</v>
      </c>
      <c r="D5" s="55">
        <f t="shared" ref="D5:D46" si="0">B5-C5</f>
        <v>641.2372907107931</v>
      </c>
      <c r="E5" s="55">
        <f t="shared" ref="E5:E46" si="1">B5+C5</f>
        <v>2760.7627092892071</v>
      </c>
      <c r="F5" s="18">
        <f t="shared" ref="F5:F46" si="2">(C5/1.645)/B5</f>
        <v>0.37873759554605174</v>
      </c>
      <c r="G5" s="5" t="str">
        <f t="shared" ref="G5:G46" si="3">IF(F5&lt;15%,"YES","NO")</f>
        <v>NO</v>
      </c>
      <c r="H5" s="54">
        <v>135</v>
      </c>
      <c r="I5" s="54">
        <v>338.29277260976181</v>
      </c>
      <c r="J5" s="4">
        <f t="shared" ref="J5:J46" si="4">H5-I5</f>
        <v>-203.29277260976181</v>
      </c>
      <c r="K5" s="4">
        <f t="shared" ref="K5:K46" si="5">H5+I5</f>
        <v>473.29277260976181</v>
      </c>
      <c r="L5" s="18">
        <f t="shared" ref="L5:L46" si="6">(I5/1.645)/H5</f>
        <v>1.523326680669872</v>
      </c>
      <c r="M5" s="4" t="str">
        <f t="shared" ref="M5:M46" si="7">IF(L5&lt;15%,"YES","NO")</f>
        <v>NO</v>
      </c>
      <c r="N5" s="18">
        <f t="shared" ref="N5:N46" si="8">H5/B5</f>
        <v>7.9365079365079361E-2</v>
      </c>
      <c r="O5" s="18">
        <f t="shared" ref="O5:O46" si="9">(SQRT(I5^2-(N5^2*C5^2)))/B5</f>
        <v>0.19263391525185111</v>
      </c>
      <c r="P5" s="18">
        <f t="shared" ref="P5:P46" si="10">N5-O5</f>
        <v>-0.11326883588677175</v>
      </c>
      <c r="Q5" s="18">
        <f t="shared" ref="Q5:Q46" si="11">N5+O5</f>
        <v>0.27199899461693045</v>
      </c>
      <c r="R5" s="18">
        <f t="shared" ref="R5:R46" si="12">(O5/1.645)/N5</f>
        <v>1.475493818950349</v>
      </c>
      <c r="S5" s="4" t="str">
        <f t="shared" ref="S5:S46" si="13">IF(R5&lt;15%,"YES","NO")</f>
        <v>NO</v>
      </c>
      <c r="T5" s="4"/>
      <c r="U5" s="22"/>
      <c r="V5" s="24"/>
      <c r="X5" s="2" t="s">
        <v>17</v>
      </c>
      <c r="Y5" s="10">
        <f>(B48-216164)/(216164)</f>
        <v>0.60201513665550233</v>
      </c>
    </row>
    <row r="6" spans="1:26" ht="12.75" customHeight="1">
      <c r="A6" s="7" t="s">
        <v>77</v>
      </c>
      <c r="B6" s="48">
        <v>13192</v>
      </c>
      <c r="C6" s="17">
        <v>9299</v>
      </c>
      <c r="D6" s="4">
        <f t="shared" si="0"/>
        <v>3893</v>
      </c>
      <c r="E6" s="4">
        <f t="shared" si="1"/>
        <v>22491</v>
      </c>
      <c r="F6" s="19">
        <f t="shared" si="2"/>
        <v>0.42850875818631906</v>
      </c>
      <c r="G6" s="5" t="str">
        <f t="shared" si="3"/>
        <v>NO</v>
      </c>
      <c r="H6" s="48">
        <v>4676</v>
      </c>
      <c r="I6" s="17">
        <v>3719</v>
      </c>
      <c r="J6" s="4">
        <f t="shared" si="4"/>
        <v>957</v>
      </c>
      <c r="K6" s="4">
        <f t="shared" si="5"/>
        <v>8395</v>
      </c>
      <c r="L6" s="19">
        <f t="shared" si="6"/>
        <v>0.48348808245428382</v>
      </c>
      <c r="M6" s="4" t="str">
        <f t="shared" si="7"/>
        <v>NO</v>
      </c>
      <c r="N6" s="19">
        <f t="shared" si="8"/>
        <v>0.35445724681625229</v>
      </c>
      <c r="O6" s="19">
        <f t="shared" si="9"/>
        <v>0.13056480604918005</v>
      </c>
      <c r="P6" s="19">
        <f t="shared" si="10"/>
        <v>0.22389244076707224</v>
      </c>
      <c r="Q6" s="19">
        <f t="shared" si="11"/>
        <v>0.48502205286543232</v>
      </c>
      <c r="R6" s="19">
        <f t="shared" si="12"/>
        <v>0.22392179445721452</v>
      </c>
      <c r="S6" s="4" t="str">
        <f t="shared" si="13"/>
        <v>NO</v>
      </c>
      <c r="T6" s="4"/>
      <c r="U6" s="22">
        <f t="shared" ref="U6:U46" si="14">B6-T6</f>
        <v>13192</v>
      </c>
      <c r="V6" s="24" t="e">
        <f t="shared" ref="V6:V46" si="15">U6/T6</f>
        <v>#DIV/0!</v>
      </c>
      <c r="X6" t="s">
        <v>18</v>
      </c>
      <c r="Y6" s="10">
        <f>(H48-94350)/94350</f>
        <v>0.20964493905670376</v>
      </c>
    </row>
    <row r="7" spans="1:26">
      <c r="A7" s="7" t="s">
        <v>307</v>
      </c>
      <c r="B7" s="48">
        <v>1947</v>
      </c>
      <c r="C7" s="21">
        <v>1094</v>
      </c>
      <c r="D7" s="4">
        <f t="shared" si="0"/>
        <v>853</v>
      </c>
      <c r="E7" s="4">
        <f t="shared" si="1"/>
        <v>3041</v>
      </c>
      <c r="F7" s="19">
        <f t="shared" si="2"/>
        <v>0.34157452116341402</v>
      </c>
      <c r="G7" s="5" t="str">
        <f t="shared" si="3"/>
        <v>NO</v>
      </c>
      <c r="H7" s="48">
        <v>248</v>
      </c>
      <c r="I7" s="17">
        <v>327</v>
      </c>
      <c r="J7" s="4">
        <f t="shared" si="4"/>
        <v>-79</v>
      </c>
      <c r="K7" s="4">
        <f t="shared" si="5"/>
        <v>575</v>
      </c>
      <c r="L7" s="19">
        <f t="shared" si="6"/>
        <v>0.80154917148740079</v>
      </c>
      <c r="M7" s="4" t="str">
        <f t="shared" si="7"/>
        <v>NO</v>
      </c>
      <c r="N7" s="19">
        <f t="shared" si="8"/>
        <v>0.12737544940934772</v>
      </c>
      <c r="O7" s="19">
        <f t="shared" si="9"/>
        <v>0.15193757606926372</v>
      </c>
      <c r="P7" s="19">
        <f t="shared" si="10"/>
        <v>-2.4562126659916E-2</v>
      </c>
      <c r="Q7" s="19">
        <f t="shared" si="11"/>
        <v>0.27931302547861148</v>
      </c>
      <c r="R7" s="19">
        <f t="shared" si="12"/>
        <v>0.72512614130516828</v>
      </c>
      <c r="S7" s="4" t="str">
        <f t="shared" si="13"/>
        <v>NO</v>
      </c>
      <c r="T7" s="4"/>
      <c r="U7" s="22">
        <f t="shared" si="14"/>
        <v>1947</v>
      </c>
      <c r="V7" s="24" t="e">
        <f t="shared" si="15"/>
        <v>#DIV/0!</v>
      </c>
    </row>
    <row r="8" spans="1:26" ht="12.75" customHeight="1">
      <c r="A8" s="7" t="s">
        <v>79</v>
      </c>
      <c r="B8" s="48">
        <v>12665</v>
      </c>
      <c r="C8" s="21">
        <v>2787</v>
      </c>
      <c r="D8" s="4">
        <f t="shared" si="0"/>
        <v>9878</v>
      </c>
      <c r="E8" s="4">
        <f t="shared" si="1"/>
        <v>15452</v>
      </c>
      <c r="F8" s="19">
        <f t="shared" si="2"/>
        <v>0.13377220086949529</v>
      </c>
      <c r="G8" s="5" t="str">
        <f t="shared" si="3"/>
        <v>YES</v>
      </c>
      <c r="H8" s="48">
        <v>4025</v>
      </c>
      <c r="I8" s="17">
        <v>1351</v>
      </c>
      <c r="J8" s="4">
        <f t="shared" si="4"/>
        <v>2674</v>
      </c>
      <c r="K8" s="4">
        <f t="shared" si="5"/>
        <v>5376</v>
      </c>
      <c r="L8" s="19">
        <f t="shared" si="6"/>
        <v>0.20404387471917537</v>
      </c>
      <c r="M8" s="4" t="str">
        <f t="shared" si="7"/>
        <v>NO</v>
      </c>
      <c r="N8" s="19">
        <f t="shared" si="8"/>
        <v>0.31780497433872879</v>
      </c>
      <c r="O8" s="19">
        <f t="shared" si="9"/>
        <v>8.0548396326554972E-2</v>
      </c>
      <c r="P8" s="19">
        <f t="shared" si="10"/>
        <v>0.23725657801217381</v>
      </c>
      <c r="Q8" s="19">
        <f t="shared" si="11"/>
        <v>0.39835337066528376</v>
      </c>
      <c r="R8" s="19">
        <f t="shared" si="12"/>
        <v>0.15407433623074912</v>
      </c>
      <c r="S8" s="4" t="str">
        <f t="shared" si="13"/>
        <v>NO</v>
      </c>
      <c r="T8" s="4"/>
      <c r="U8" s="22">
        <f t="shared" si="14"/>
        <v>12665</v>
      </c>
      <c r="V8" s="24" t="e">
        <f t="shared" si="15"/>
        <v>#DIV/0!</v>
      </c>
      <c r="X8" t="s">
        <v>19</v>
      </c>
      <c r="Y8" s="1">
        <f>SUM(B5:B46)</f>
        <v>346298</v>
      </c>
      <c r="Z8" s="10">
        <f>Y8/Y3</f>
        <v>0.29589318732547926</v>
      </c>
    </row>
    <row r="9" spans="1:26" ht="12.75" customHeight="1">
      <c r="A9" s="7" t="s">
        <v>308</v>
      </c>
      <c r="B9" s="48">
        <v>3605</v>
      </c>
      <c r="C9" s="17">
        <v>1350</v>
      </c>
      <c r="D9" s="4">
        <f t="shared" si="0"/>
        <v>2255</v>
      </c>
      <c r="E9" s="4">
        <f t="shared" si="1"/>
        <v>4955</v>
      </c>
      <c r="F9" s="18">
        <f t="shared" si="2"/>
        <v>0.22764734896230751</v>
      </c>
      <c r="G9" s="5" t="str">
        <f t="shared" si="3"/>
        <v>NO</v>
      </c>
      <c r="H9" s="48">
        <v>1014</v>
      </c>
      <c r="I9" s="17">
        <v>983</v>
      </c>
      <c r="J9" s="4">
        <f t="shared" si="4"/>
        <v>31</v>
      </c>
      <c r="K9" s="4">
        <f t="shared" si="5"/>
        <v>1997</v>
      </c>
      <c r="L9" s="18">
        <f t="shared" si="6"/>
        <v>0.58931793792677589</v>
      </c>
      <c r="M9" s="4" t="str">
        <f t="shared" si="7"/>
        <v>NO</v>
      </c>
      <c r="N9" s="18">
        <f t="shared" si="8"/>
        <v>0.28127600554785021</v>
      </c>
      <c r="O9" s="18">
        <f t="shared" si="9"/>
        <v>0.25151100160253137</v>
      </c>
      <c r="P9" s="18">
        <f t="shared" si="10"/>
        <v>2.9765003945318835E-2</v>
      </c>
      <c r="Q9" s="18">
        <f t="shared" si="11"/>
        <v>0.53278700715038152</v>
      </c>
      <c r="R9" s="18">
        <f t="shared" si="12"/>
        <v>0.54357365321794304</v>
      </c>
      <c r="S9" s="4" t="str">
        <f t="shared" si="13"/>
        <v>NO</v>
      </c>
      <c r="T9" s="4"/>
      <c r="U9" s="22">
        <f t="shared" si="14"/>
        <v>3605</v>
      </c>
      <c r="V9" s="23" t="e">
        <f t="shared" si="15"/>
        <v>#DIV/0!</v>
      </c>
      <c r="X9" t="s">
        <v>20</v>
      </c>
      <c r="Y9" s="1">
        <f>SUM(H5:H46)</f>
        <v>114130</v>
      </c>
      <c r="Z9" s="10">
        <f>Y9/Y3</f>
        <v>9.7518003192212918E-2</v>
      </c>
    </row>
    <row r="10" spans="1:26" ht="12.75" customHeight="1">
      <c r="A10" s="7" t="s">
        <v>80</v>
      </c>
      <c r="B10" s="48">
        <v>3876</v>
      </c>
      <c r="C10" s="17">
        <v>1342</v>
      </c>
      <c r="D10" s="4">
        <f t="shared" si="0"/>
        <v>2534</v>
      </c>
      <c r="E10" s="4">
        <f t="shared" si="1"/>
        <v>5218</v>
      </c>
      <c r="F10" s="18">
        <f t="shared" si="2"/>
        <v>0.21047612774113003</v>
      </c>
      <c r="G10" s="5" t="str">
        <f t="shared" si="3"/>
        <v>NO</v>
      </c>
      <c r="H10" s="48">
        <v>823</v>
      </c>
      <c r="I10" s="17">
        <v>649</v>
      </c>
      <c r="J10" s="4">
        <f t="shared" si="4"/>
        <v>174</v>
      </c>
      <c r="K10" s="4">
        <f t="shared" si="5"/>
        <v>1472</v>
      </c>
      <c r="L10" s="18">
        <f t="shared" si="6"/>
        <v>0.47937894942884474</v>
      </c>
      <c r="M10" s="4" t="str">
        <f t="shared" si="7"/>
        <v>NO</v>
      </c>
      <c r="N10" s="18">
        <f t="shared" si="8"/>
        <v>0.21233230134158926</v>
      </c>
      <c r="O10" s="18">
        <f t="shared" si="9"/>
        <v>0.15043835687873991</v>
      </c>
      <c r="P10" s="18">
        <f t="shared" si="10"/>
        <v>6.1893944462849348E-2</v>
      </c>
      <c r="Q10" s="18">
        <f t="shared" si="11"/>
        <v>0.36277065822032917</v>
      </c>
      <c r="R10" s="18">
        <f t="shared" si="12"/>
        <v>0.4307017260316035</v>
      </c>
      <c r="S10" s="4" t="str">
        <f t="shared" si="13"/>
        <v>NO</v>
      </c>
      <c r="T10" s="4"/>
      <c r="U10" s="22">
        <f t="shared" si="14"/>
        <v>3876</v>
      </c>
      <c r="V10" s="23" t="e">
        <f t="shared" si="15"/>
        <v>#DIV/0!</v>
      </c>
    </row>
    <row r="11" spans="1:26" ht="17.45" customHeight="1">
      <c r="A11" s="7" t="s">
        <v>82</v>
      </c>
      <c r="B11" s="48">
        <v>2170</v>
      </c>
      <c r="C11" s="17">
        <v>1194</v>
      </c>
      <c r="D11" s="4">
        <f t="shared" si="0"/>
        <v>976</v>
      </c>
      <c r="E11" s="4">
        <f t="shared" si="1"/>
        <v>3364</v>
      </c>
      <c r="F11" s="19">
        <f t="shared" si="2"/>
        <v>0.33448657431400841</v>
      </c>
      <c r="G11" s="5" t="str">
        <f t="shared" si="3"/>
        <v>NO</v>
      </c>
      <c r="H11" s="48">
        <v>289</v>
      </c>
      <c r="I11" s="17">
        <v>328</v>
      </c>
      <c r="J11" s="4">
        <f t="shared" si="4"/>
        <v>-39</v>
      </c>
      <c r="K11" s="4">
        <f t="shared" si="5"/>
        <v>617</v>
      </c>
      <c r="L11" s="19">
        <f t="shared" si="6"/>
        <v>0.68993805281812348</v>
      </c>
      <c r="M11" s="4" t="str">
        <f t="shared" si="7"/>
        <v>NO</v>
      </c>
      <c r="N11" s="19">
        <f t="shared" si="8"/>
        <v>0.13317972350230414</v>
      </c>
      <c r="O11" s="19">
        <f t="shared" si="9"/>
        <v>0.13220082911004763</v>
      </c>
      <c r="P11" s="19">
        <f t="shared" si="10"/>
        <v>9.7889439225651298E-4</v>
      </c>
      <c r="Q11" s="19">
        <f t="shared" si="11"/>
        <v>0.26538055261235177</v>
      </c>
      <c r="R11" s="19">
        <f t="shared" si="12"/>
        <v>0.60343454353404646</v>
      </c>
      <c r="S11" s="4" t="str">
        <f t="shared" si="13"/>
        <v>NO</v>
      </c>
      <c r="T11" s="4"/>
      <c r="U11" s="22">
        <f t="shared" si="14"/>
        <v>2170</v>
      </c>
      <c r="V11" s="24" t="e">
        <f t="shared" si="15"/>
        <v>#DIV/0!</v>
      </c>
    </row>
    <row r="12" spans="1:26" ht="12.75" customHeight="1">
      <c r="A12" s="7" t="s">
        <v>84</v>
      </c>
      <c r="B12" s="48">
        <v>8724</v>
      </c>
      <c r="C12" s="17">
        <v>3281</v>
      </c>
      <c r="D12" s="4">
        <f t="shared" si="0"/>
        <v>5443</v>
      </c>
      <c r="E12" s="4">
        <f t="shared" si="1"/>
        <v>12005</v>
      </c>
      <c r="F12" s="18">
        <f t="shared" si="2"/>
        <v>0.22862550153369315</v>
      </c>
      <c r="G12" s="5" t="str">
        <f t="shared" si="3"/>
        <v>NO</v>
      </c>
      <c r="H12" s="48">
        <v>1531</v>
      </c>
      <c r="I12" s="17">
        <v>1113</v>
      </c>
      <c r="J12" s="4">
        <f t="shared" si="4"/>
        <v>418</v>
      </c>
      <c r="K12" s="4">
        <f t="shared" si="5"/>
        <v>2644</v>
      </c>
      <c r="L12" s="18">
        <f t="shared" si="6"/>
        <v>0.44193059744013791</v>
      </c>
      <c r="M12" s="4" t="str">
        <f t="shared" si="7"/>
        <v>NO</v>
      </c>
      <c r="N12" s="18">
        <f t="shared" si="8"/>
        <v>0.17549289316827144</v>
      </c>
      <c r="O12" s="18">
        <f t="shared" si="9"/>
        <v>0.10918013074210524</v>
      </c>
      <c r="P12" s="18">
        <f t="shared" si="10"/>
        <v>6.6312762426166197E-2</v>
      </c>
      <c r="Q12" s="18">
        <f t="shared" si="11"/>
        <v>0.28467302391037669</v>
      </c>
      <c r="R12" s="18">
        <f t="shared" si="12"/>
        <v>0.37819708222336201</v>
      </c>
      <c r="S12" s="4" t="str">
        <f t="shared" si="13"/>
        <v>NO</v>
      </c>
      <c r="T12" s="4"/>
      <c r="U12" s="22">
        <f t="shared" si="14"/>
        <v>8724</v>
      </c>
      <c r="V12" s="23" t="e">
        <f t="shared" si="15"/>
        <v>#DIV/0!</v>
      </c>
    </row>
    <row r="13" spans="1:26" ht="12" customHeight="1">
      <c r="A13" s="7" t="s">
        <v>87</v>
      </c>
      <c r="B13" s="48">
        <v>820</v>
      </c>
      <c r="C13" s="17">
        <v>371</v>
      </c>
      <c r="D13" s="4">
        <f t="shared" si="0"/>
        <v>449</v>
      </c>
      <c r="E13" s="4">
        <f t="shared" si="1"/>
        <v>1191</v>
      </c>
      <c r="F13" s="18">
        <f t="shared" si="2"/>
        <v>0.27503892060197199</v>
      </c>
      <c r="G13" s="5" t="str">
        <f t="shared" si="3"/>
        <v>NO</v>
      </c>
      <c r="H13" s="48">
        <v>253</v>
      </c>
      <c r="I13" s="17">
        <v>235</v>
      </c>
      <c r="J13" s="4">
        <f t="shared" si="4"/>
        <v>18</v>
      </c>
      <c r="K13" s="4">
        <f t="shared" si="5"/>
        <v>488</v>
      </c>
      <c r="L13" s="18">
        <f t="shared" si="6"/>
        <v>0.56465273856578202</v>
      </c>
      <c r="M13" s="4" t="str">
        <f t="shared" si="7"/>
        <v>NO</v>
      </c>
      <c r="N13" s="18">
        <f t="shared" si="8"/>
        <v>0.30853658536585366</v>
      </c>
      <c r="O13" s="18">
        <f t="shared" si="9"/>
        <v>0.25028921153469214</v>
      </c>
      <c r="P13" s="18">
        <f t="shared" si="10"/>
        <v>5.824737383116152E-2</v>
      </c>
      <c r="Q13" s="18">
        <f t="shared" si="11"/>
        <v>0.55882579690054579</v>
      </c>
      <c r="R13" s="18">
        <f t="shared" si="12"/>
        <v>0.49313923725854503</v>
      </c>
      <c r="S13" s="4" t="str">
        <f t="shared" si="13"/>
        <v>NO</v>
      </c>
      <c r="T13" s="4"/>
      <c r="U13" s="22">
        <f t="shared" si="14"/>
        <v>820</v>
      </c>
      <c r="V13" s="23" t="e">
        <f t="shared" si="15"/>
        <v>#DIV/0!</v>
      </c>
    </row>
    <row r="14" spans="1:26" ht="13.15" customHeight="1">
      <c r="A14" s="7" t="s">
        <v>88</v>
      </c>
      <c r="B14" s="48">
        <v>4289</v>
      </c>
      <c r="C14" s="17">
        <v>1353</v>
      </c>
      <c r="D14" s="4">
        <f t="shared" si="0"/>
        <v>2936</v>
      </c>
      <c r="E14" s="4">
        <f t="shared" si="1"/>
        <v>5642</v>
      </c>
      <c r="F14" s="19">
        <f t="shared" si="2"/>
        <v>0.19176787158214162</v>
      </c>
      <c r="G14" s="5" t="str">
        <f t="shared" si="3"/>
        <v>NO</v>
      </c>
      <c r="H14" s="48">
        <v>1213</v>
      </c>
      <c r="I14" s="17">
        <v>858</v>
      </c>
      <c r="J14" s="4">
        <f t="shared" si="4"/>
        <v>355</v>
      </c>
      <c r="K14" s="4">
        <f t="shared" si="5"/>
        <v>2071</v>
      </c>
      <c r="L14" s="19">
        <f t="shared" si="6"/>
        <v>0.42999220701769331</v>
      </c>
      <c r="M14" s="4" t="str">
        <f t="shared" si="7"/>
        <v>NO</v>
      </c>
      <c r="N14" s="19">
        <f t="shared" si="8"/>
        <v>0.28281650734436931</v>
      </c>
      <c r="O14" s="19">
        <f t="shared" si="9"/>
        <v>0.1790503341599215</v>
      </c>
      <c r="P14" s="19">
        <f t="shared" si="10"/>
        <v>0.10376617318444781</v>
      </c>
      <c r="Q14" s="19">
        <f t="shared" si="11"/>
        <v>0.4618668415042908</v>
      </c>
      <c r="R14" s="19">
        <f t="shared" si="12"/>
        <v>0.38486150953921339</v>
      </c>
      <c r="S14" s="4" t="str">
        <f t="shared" si="13"/>
        <v>NO</v>
      </c>
      <c r="T14" s="4"/>
      <c r="U14" s="22">
        <f t="shared" si="14"/>
        <v>4289</v>
      </c>
      <c r="V14" s="24" t="e">
        <f t="shared" si="15"/>
        <v>#DIV/0!</v>
      </c>
    </row>
    <row r="15" spans="1:26">
      <c r="A15" s="7" t="s">
        <v>309</v>
      </c>
      <c r="B15" s="48">
        <v>1990</v>
      </c>
      <c r="C15" s="17">
        <v>1016</v>
      </c>
      <c r="D15" s="4">
        <f t="shared" si="0"/>
        <v>974</v>
      </c>
      <c r="E15" s="4">
        <f t="shared" si="1"/>
        <v>3006</v>
      </c>
      <c r="F15" s="18">
        <f t="shared" si="2"/>
        <v>0.31036642177452611</v>
      </c>
      <c r="G15" s="5" t="str">
        <f t="shared" si="3"/>
        <v>NO</v>
      </c>
      <c r="H15" s="48">
        <v>0</v>
      </c>
      <c r="I15" s="17">
        <v>249</v>
      </c>
      <c r="J15" s="4">
        <f t="shared" si="4"/>
        <v>-249</v>
      </c>
      <c r="K15" s="4">
        <f t="shared" si="5"/>
        <v>249</v>
      </c>
      <c r="L15" s="18" t="e">
        <f t="shared" si="6"/>
        <v>#DIV/0!</v>
      </c>
      <c r="M15" s="4" t="e">
        <f t="shared" si="7"/>
        <v>#DIV/0!</v>
      </c>
      <c r="N15" s="18">
        <f t="shared" si="8"/>
        <v>0</v>
      </c>
      <c r="O15" s="18">
        <f t="shared" si="9"/>
        <v>0.12512562814070352</v>
      </c>
      <c r="P15" s="18">
        <f t="shared" si="10"/>
        <v>-0.12512562814070352</v>
      </c>
      <c r="Q15" s="18">
        <f t="shared" si="11"/>
        <v>0.12512562814070352</v>
      </c>
      <c r="R15" s="18" t="e">
        <f t="shared" si="12"/>
        <v>#DIV/0!</v>
      </c>
      <c r="S15" s="4" t="e">
        <f t="shared" si="13"/>
        <v>#DIV/0!</v>
      </c>
      <c r="T15" s="4"/>
      <c r="U15" s="22">
        <f t="shared" si="14"/>
        <v>1990</v>
      </c>
      <c r="V15" s="23" t="e">
        <f t="shared" si="15"/>
        <v>#DIV/0!</v>
      </c>
    </row>
    <row r="16" spans="1:26" ht="12.75" customHeight="1">
      <c r="A16" s="7" t="s">
        <v>310</v>
      </c>
      <c r="B16" s="48">
        <v>5970</v>
      </c>
      <c r="C16" s="17">
        <v>2192</v>
      </c>
      <c r="D16" s="4">
        <f t="shared" si="0"/>
        <v>3778</v>
      </c>
      <c r="E16" s="4">
        <f t="shared" si="1"/>
        <v>8162</v>
      </c>
      <c r="F16" s="19">
        <f t="shared" si="2"/>
        <v>0.22320314846776945</v>
      </c>
      <c r="G16" s="5" t="str">
        <f t="shared" si="3"/>
        <v>NO</v>
      </c>
      <c r="H16" s="48">
        <v>644</v>
      </c>
      <c r="I16" s="17">
        <v>601</v>
      </c>
      <c r="J16" s="4">
        <f t="shared" si="4"/>
        <v>43</v>
      </c>
      <c r="K16" s="4">
        <f t="shared" si="5"/>
        <v>1245</v>
      </c>
      <c r="L16" s="19">
        <f t="shared" si="6"/>
        <v>0.56731295663501291</v>
      </c>
      <c r="M16" s="4" t="str">
        <f t="shared" si="7"/>
        <v>NO</v>
      </c>
      <c r="N16" s="19">
        <f t="shared" si="8"/>
        <v>0.10787269681742044</v>
      </c>
      <c r="O16" s="19">
        <f t="shared" si="9"/>
        <v>9.2551044701499691E-2</v>
      </c>
      <c r="P16" s="19">
        <f t="shared" si="10"/>
        <v>1.532165211592075E-2</v>
      </c>
      <c r="Q16" s="19">
        <f t="shared" si="11"/>
        <v>0.20042374151892012</v>
      </c>
      <c r="R16" s="19">
        <f t="shared" si="12"/>
        <v>0.52155953186576398</v>
      </c>
      <c r="S16" s="4" t="str">
        <f t="shared" si="13"/>
        <v>NO</v>
      </c>
      <c r="T16" s="4"/>
      <c r="U16" s="22">
        <f t="shared" si="14"/>
        <v>5970</v>
      </c>
      <c r="V16" s="24" t="e">
        <f t="shared" si="15"/>
        <v>#DIV/0!</v>
      </c>
    </row>
    <row r="17" spans="1:22" ht="12.75" customHeight="1">
      <c r="A17" s="7" t="s">
        <v>90</v>
      </c>
      <c r="B17" s="48">
        <v>923</v>
      </c>
      <c r="C17" s="17">
        <v>822</v>
      </c>
      <c r="D17" s="4">
        <f t="shared" si="0"/>
        <v>101</v>
      </c>
      <c r="E17" s="4">
        <f t="shared" si="1"/>
        <v>1745</v>
      </c>
      <c r="F17" s="18">
        <f t="shared" si="2"/>
        <v>0.54138250122667264</v>
      </c>
      <c r="G17" s="5" t="str">
        <f t="shared" si="3"/>
        <v>NO</v>
      </c>
      <c r="H17" s="48">
        <v>157</v>
      </c>
      <c r="I17" s="17">
        <v>260</v>
      </c>
      <c r="J17" s="4">
        <f t="shared" si="4"/>
        <v>-103</v>
      </c>
      <c r="K17" s="4">
        <f t="shared" si="5"/>
        <v>417</v>
      </c>
      <c r="L17" s="18">
        <f t="shared" si="6"/>
        <v>1.0067179060267555</v>
      </c>
      <c r="M17" s="4" t="str">
        <f t="shared" si="7"/>
        <v>NO</v>
      </c>
      <c r="N17" s="18">
        <f t="shared" si="8"/>
        <v>0.17009750812567714</v>
      </c>
      <c r="O17" s="18">
        <f t="shared" si="9"/>
        <v>0.2374906217863047</v>
      </c>
      <c r="P17" s="18">
        <f t="shared" si="10"/>
        <v>-6.7393113660627557E-2</v>
      </c>
      <c r="Q17" s="18">
        <f t="shared" si="11"/>
        <v>0.40758812991198184</v>
      </c>
      <c r="R17" s="18">
        <f t="shared" si="12"/>
        <v>0.84875551820323791</v>
      </c>
      <c r="S17" s="4" t="str">
        <f t="shared" si="13"/>
        <v>NO</v>
      </c>
      <c r="T17" s="4"/>
      <c r="U17" s="22">
        <f t="shared" si="14"/>
        <v>923</v>
      </c>
      <c r="V17" s="23" t="e">
        <f t="shared" si="15"/>
        <v>#DIV/0!</v>
      </c>
    </row>
    <row r="18" spans="1:22" ht="12.75" customHeight="1">
      <c r="A18" s="7" t="s">
        <v>91</v>
      </c>
      <c r="B18" s="48">
        <v>2120</v>
      </c>
      <c r="C18" s="17">
        <v>1744</v>
      </c>
      <c r="D18" s="4">
        <f t="shared" si="0"/>
        <v>376</v>
      </c>
      <c r="E18" s="4">
        <f t="shared" si="1"/>
        <v>3864</v>
      </c>
      <c r="F18" s="18">
        <f t="shared" si="2"/>
        <v>0.50008602397201352</v>
      </c>
      <c r="G18" s="5" t="str">
        <f t="shared" si="3"/>
        <v>NO</v>
      </c>
      <c r="H18" s="48">
        <v>1075</v>
      </c>
      <c r="I18" s="17">
        <v>1630</v>
      </c>
      <c r="J18" s="4">
        <f t="shared" si="4"/>
        <v>-555</v>
      </c>
      <c r="K18" s="4">
        <f t="shared" si="5"/>
        <v>2705</v>
      </c>
      <c r="L18" s="18">
        <f t="shared" si="6"/>
        <v>0.92175019438750261</v>
      </c>
      <c r="M18" s="4" t="str">
        <f t="shared" si="7"/>
        <v>NO</v>
      </c>
      <c r="N18" s="18">
        <f t="shared" si="8"/>
        <v>0.50707547169811318</v>
      </c>
      <c r="O18" s="18">
        <f t="shared" si="9"/>
        <v>0.64587227450740281</v>
      </c>
      <c r="P18" s="18">
        <f t="shared" si="10"/>
        <v>-0.13879680280928963</v>
      </c>
      <c r="Q18" s="18">
        <f t="shared" si="11"/>
        <v>1.152947746205516</v>
      </c>
      <c r="R18" s="18">
        <f t="shared" si="12"/>
        <v>0.77429799785435449</v>
      </c>
      <c r="S18" s="4" t="str">
        <f t="shared" si="13"/>
        <v>NO</v>
      </c>
      <c r="T18" s="4"/>
      <c r="U18" s="22">
        <f t="shared" si="14"/>
        <v>2120</v>
      </c>
      <c r="V18" s="23" t="e">
        <f t="shared" si="15"/>
        <v>#DIV/0!</v>
      </c>
    </row>
    <row r="19" spans="1:22" ht="13.15" customHeight="1">
      <c r="A19" s="7" t="s">
        <v>93</v>
      </c>
      <c r="B19" s="48">
        <v>1933</v>
      </c>
      <c r="C19" s="21">
        <v>1332</v>
      </c>
      <c r="D19" s="4">
        <f t="shared" si="0"/>
        <v>601</v>
      </c>
      <c r="E19" s="4">
        <f t="shared" si="1"/>
        <v>3265</v>
      </c>
      <c r="F19" s="19">
        <f t="shared" si="2"/>
        <v>0.41889624612984844</v>
      </c>
      <c r="G19" s="5" t="str">
        <f t="shared" si="3"/>
        <v>NO</v>
      </c>
      <c r="H19" s="48">
        <v>268</v>
      </c>
      <c r="I19" s="17">
        <v>313</v>
      </c>
      <c r="J19" s="4">
        <f t="shared" si="4"/>
        <v>-45</v>
      </c>
      <c r="K19" s="4">
        <f t="shared" si="5"/>
        <v>581</v>
      </c>
      <c r="L19" s="19">
        <f t="shared" si="6"/>
        <v>0.70997595608583219</v>
      </c>
      <c r="M19" s="4" t="str">
        <f t="shared" si="7"/>
        <v>NO</v>
      </c>
      <c r="N19" s="19">
        <f t="shared" si="8"/>
        <v>0.13864459389549921</v>
      </c>
      <c r="O19" s="19">
        <f t="shared" si="9"/>
        <v>0.13073660367341339</v>
      </c>
      <c r="P19" s="19">
        <f t="shared" si="10"/>
        <v>7.9079902220858256E-3</v>
      </c>
      <c r="Q19" s="19">
        <f t="shared" si="11"/>
        <v>0.2693811975689126</v>
      </c>
      <c r="R19" s="19">
        <f t="shared" si="12"/>
        <v>0.57322926756954151</v>
      </c>
      <c r="S19" s="4" t="str">
        <f t="shared" si="13"/>
        <v>NO</v>
      </c>
      <c r="T19" s="4"/>
      <c r="U19" s="22">
        <f t="shared" si="14"/>
        <v>1933</v>
      </c>
      <c r="V19" s="24" t="e">
        <f t="shared" si="15"/>
        <v>#DIV/0!</v>
      </c>
    </row>
    <row r="20" spans="1:22" ht="12.75" customHeight="1">
      <c r="A20" s="7" t="s">
        <v>311</v>
      </c>
      <c r="B20" s="48">
        <v>92</v>
      </c>
      <c r="C20" s="17">
        <v>150</v>
      </c>
      <c r="D20" s="4">
        <f t="shared" si="0"/>
        <v>-58</v>
      </c>
      <c r="E20" s="4">
        <f t="shared" si="1"/>
        <v>242</v>
      </c>
      <c r="F20" s="18">
        <f t="shared" si="2"/>
        <v>0.99114576450376635</v>
      </c>
      <c r="G20" s="5" t="str">
        <f t="shared" si="3"/>
        <v>NO</v>
      </c>
      <c r="H20" s="48">
        <v>0</v>
      </c>
      <c r="I20" s="17">
        <v>249</v>
      </c>
      <c r="J20" s="4">
        <f t="shared" si="4"/>
        <v>-249</v>
      </c>
      <c r="K20" s="4">
        <f t="shared" si="5"/>
        <v>249</v>
      </c>
      <c r="L20" s="18" t="e">
        <f t="shared" si="6"/>
        <v>#DIV/0!</v>
      </c>
      <c r="M20" s="4" t="e">
        <f t="shared" si="7"/>
        <v>#DIV/0!</v>
      </c>
      <c r="N20" s="18">
        <f t="shared" si="8"/>
        <v>0</v>
      </c>
      <c r="O20" s="18">
        <f t="shared" si="9"/>
        <v>2.7065217391304346</v>
      </c>
      <c r="P20" s="18">
        <f t="shared" si="10"/>
        <v>-2.7065217391304346</v>
      </c>
      <c r="Q20" s="18">
        <f t="shared" si="11"/>
        <v>2.7065217391304346</v>
      </c>
      <c r="R20" s="18" t="e">
        <f t="shared" si="12"/>
        <v>#DIV/0!</v>
      </c>
      <c r="S20" s="4" t="e">
        <f t="shared" si="13"/>
        <v>#DIV/0!</v>
      </c>
      <c r="T20" s="4"/>
      <c r="U20" s="22">
        <f t="shared" si="14"/>
        <v>92</v>
      </c>
      <c r="V20" s="23" t="e">
        <f t="shared" si="15"/>
        <v>#DIV/0!</v>
      </c>
    </row>
    <row r="21" spans="1:22">
      <c r="A21" s="7" t="s">
        <v>96</v>
      </c>
      <c r="B21" s="48">
        <v>2565</v>
      </c>
      <c r="C21" s="17">
        <v>1550</v>
      </c>
      <c r="D21" s="4">
        <f t="shared" si="0"/>
        <v>1015</v>
      </c>
      <c r="E21" s="4">
        <f t="shared" si="1"/>
        <v>4115</v>
      </c>
      <c r="F21" s="19">
        <f t="shared" si="2"/>
        <v>0.36734863162634718</v>
      </c>
      <c r="G21" s="5" t="str">
        <f t="shared" si="3"/>
        <v>NO</v>
      </c>
      <c r="H21" s="48">
        <v>1229</v>
      </c>
      <c r="I21" s="17">
        <v>1257</v>
      </c>
      <c r="J21" s="4">
        <f t="shared" si="4"/>
        <v>-28</v>
      </c>
      <c r="K21" s="4">
        <f t="shared" si="5"/>
        <v>2486</v>
      </c>
      <c r="L21" s="19">
        <f t="shared" si="6"/>
        <v>0.62175243173460026</v>
      </c>
      <c r="M21" s="4" t="str">
        <f t="shared" si="7"/>
        <v>NO</v>
      </c>
      <c r="N21" s="19">
        <f t="shared" si="8"/>
        <v>0.47914230019493176</v>
      </c>
      <c r="O21" s="19">
        <f t="shared" si="9"/>
        <v>0.39537804278148186</v>
      </c>
      <c r="P21" s="19">
        <f t="shared" si="10"/>
        <v>8.3764257413449894E-2</v>
      </c>
      <c r="Q21" s="19">
        <f t="shared" si="11"/>
        <v>0.87452034297641368</v>
      </c>
      <c r="R21" s="19">
        <f t="shared" si="12"/>
        <v>0.50162841746669318</v>
      </c>
      <c r="S21" s="4" t="str">
        <f t="shared" si="13"/>
        <v>NO</v>
      </c>
      <c r="T21" s="4"/>
      <c r="U21" s="22">
        <f t="shared" si="14"/>
        <v>2565</v>
      </c>
      <c r="V21" s="24" t="e">
        <f t="shared" si="15"/>
        <v>#DIV/0!</v>
      </c>
    </row>
    <row r="22" spans="1:22" ht="13.15" customHeight="1">
      <c r="A22" s="7" t="s">
        <v>98</v>
      </c>
      <c r="B22" s="48">
        <v>251531</v>
      </c>
      <c r="C22" s="17">
        <v>16402</v>
      </c>
      <c r="D22" s="4">
        <f t="shared" si="0"/>
        <v>235129</v>
      </c>
      <c r="E22" s="4">
        <f t="shared" si="1"/>
        <v>267933</v>
      </c>
      <c r="F22" s="18">
        <f t="shared" si="2"/>
        <v>3.9640524105152085E-2</v>
      </c>
      <c r="G22" s="5" t="str">
        <f t="shared" si="3"/>
        <v>YES</v>
      </c>
      <c r="H22" s="48">
        <v>89142</v>
      </c>
      <c r="I22" s="17">
        <v>10773</v>
      </c>
      <c r="J22" s="4">
        <f t="shared" si="4"/>
        <v>78369</v>
      </c>
      <c r="K22" s="4">
        <f t="shared" si="5"/>
        <v>99915</v>
      </c>
      <c r="L22" s="18">
        <f t="shared" si="6"/>
        <v>7.3466336521648232E-2</v>
      </c>
      <c r="M22" s="4" t="str">
        <f t="shared" si="7"/>
        <v>YES</v>
      </c>
      <c r="N22" s="18">
        <f t="shared" si="8"/>
        <v>0.35439766867702194</v>
      </c>
      <c r="O22" s="18">
        <f t="shared" si="9"/>
        <v>3.6059969150601508E-2</v>
      </c>
      <c r="P22" s="18">
        <f t="shared" si="10"/>
        <v>0.31833769952642044</v>
      </c>
      <c r="Q22" s="18">
        <f t="shared" si="11"/>
        <v>0.39045763782762344</v>
      </c>
      <c r="R22" s="18">
        <f t="shared" si="12"/>
        <v>6.185411425750853E-2</v>
      </c>
      <c r="S22" s="4" t="str">
        <f t="shared" si="13"/>
        <v>YES</v>
      </c>
      <c r="T22" s="4"/>
      <c r="U22" s="22">
        <f t="shared" si="14"/>
        <v>251531</v>
      </c>
      <c r="V22" s="23" t="e">
        <f t="shared" si="15"/>
        <v>#DIV/0!</v>
      </c>
    </row>
    <row r="23" spans="1:22" ht="12.75" customHeight="1">
      <c r="A23" s="7" t="s">
        <v>312</v>
      </c>
      <c r="B23" s="48">
        <v>156</v>
      </c>
      <c r="C23" s="17">
        <v>284</v>
      </c>
      <c r="D23" s="4">
        <f t="shared" si="0"/>
        <v>-128</v>
      </c>
      <c r="E23" s="4">
        <f t="shared" si="1"/>
        <v>440</v>
      </c>
      <c r="F23" s="18">
        <f t="shared" si="2"/>
        <v>1.1066947237160003</v>
      </c>
      <c r="G23" s="5" t="str">
        <f t="shared" si="3"/>
        <v>NO</v>
      </c>
      <c r="H23" s="48">
        <v>0</v>
      </c>
      <c r="I23" s="17">
        <v>249</v>
      </c>
      <c r="J23" s="4">
        <f t="shared" si="4"/>
        <v>-249</v>
      </c>
      <c r="K23" s="4">
        <f t="shared" si="5"/>
        <v>249</v>
      </c>
      <c r="L23" s="18" t="e">
        <f t="shared" si="6"/>
        <v>#DIV/0!</v>
      </c>
      <c r="M23" s="4" t="e">
        <f t="shared" si="7"/>
        <v>#DIV/0!</v>
      </c>
      <c r="N23" s="18">
        <f t="shared" si="8"/>
        <v>0</v>
      </c>
      <c r="O23" s="18">
        <f t="shared" si="9"/>
        <v>1.5961538461538463</v>
      </c>
      <c r="P23" s="18">
        <f t="shared" si="10"/>
        <v>-1.5961538461538463</v>
      </c>
      <c r="Q23" s="18">
        <f t="shared" si="11"/>
        <v>1.5961538461538463</v>
      </c>
      <c r="R23" s="18" t="e">
        <f t="shared" si="12"/>
        <v>#DIV/0!</v>
      </c>
      <c r="S23" s="4" t="e">
        <f t="shared" si="13"/>
        <v>#DIV/0!</v>
      </c>
      <c r="T23" s="4"/>
      <c r="U23" s="22">
        <f t="shared" si="14"/>
        <v>156</v>
      </c>
      <c r="V23" s="23" t="e">
        <f t="shared" si="15"/>
        <v>#DIV/0!</v>
      </c>
    </row>
    <row r="24" spans="1:22" ht="12.75" customHeight="1">
      <c r="A24" s="7" t="s">
        <v>99</v>
      </c>
      <c r="B24" s="48">
        <v>3236</v>
      </c>
      <c r="C24" s="17">
        <v>1455</v>
      </c>
      <c r="D24" s="4">
        <f t="shared" si="0"/>
        <v>1781</v>
      </c>
      <c r="E24" s="4">
        <f t="shared" si="1"/>
        <v>4691</v>
      </c>
      <c r="F24" s="18">
        <f t="shared" si="2"/>
        <v>0.27333080353620554</v>
      </c>
      <c r="G24" s="5" t="str">
        <f t="shared" si="3"/>
        <v>NO</v>
      </c>
      <c r="H24" s="48">
        <v>802</v>
      </c>
      <c r="I24" s="17">
        <v>697</v>
      </c>
      <c r="J24" s="4">
        <f t="shared" si="4"/>
        <v>105</v>
      </c>
      <c r="K24" s="4">
        <f t="shared" si="5"/>
        <v>1499</v>
      </c>
      <c r="L24" s="18">
        <f t="shared" si="6"/>
        <v>0.52831447217821714</v>
      </c>
      <c r="M24" s="4" t="str">
        <f t="shared" si="7"/>
        <v>NO</v>
      </c>
      <c r="N24" s="18">
        <f t="shared" si="8"/>
        <v>0.24783683559950556</v>
      </c>
      <c r="O24" s="18">
        <f t="shared" si="9"/>
        <v>0.1843228000058795</v>
      </c>
      <c r="P24" s="18">
        <f t="shared" si="10"/>
        <v>6.3514035593626061E-2</v>
      </c>
      <c r="Q24" s="18">
        <f t="shared" si="11"/>
        <v>0.43215963560538506</v>
      </c>
      <c r="R24" s="18">
        <f t="shared" si="12"/>
        <v>0.45211331914819791</v>
      </c>
      <c r="S24" s="4" t="str">
        <f t="shared" si="13"/>
        <v>NO</v>
      </c>
      <c r="T24" s="4"/>
      <c r="U24" s="22">
        <f t="shared" si="14"/>
        <v>3236</v>
      </c>
      <c r="V24" s="23" t="e">
        <f t="shared" si="15"/>
        <v>#DIV/0!</v>
      </c>
    </row>
    <row r="25" spans="1:22" ht="12.75" customHeight="1">
      <c r="A25" s="7" t="s">
        <v>313</v>
      </c>
      <c r="B25" s="48">
        <v>4187</v>
      </c>
      <c r="C25" s="17">
        <v>1796</v>
      </c>
      <c r="D25" s="4">
        <f t="shared" si="0"/>
        <v>2391</v>
      </c>
      <c r="E25" s="4">
        <f t="shared" si="1"/>
        <v>5983</v>
      </c>
      <c r="F25" s="18">
        <f t="shared" si="2"/>
        <v>0.2607578966013635</v>
      </c>
      <c r="G25" s="5" t="str">
        <f t="shared" si="3"/>
        <v>NO</v>
      </c>
      <c r="H25" s="48">
        <v>365</v>
      </c>
      <c r="I25" s="17">
        <v>435</v>
      </c>
      <c r="J25" s="4">
        <f t="shared" si="4"/>
        <v>-70</v>
      </c>
      <c r="K25" s="4">
        <f t="shared" si="5"/>
        <v>800</v>
      </c>
      <c r="L25" s="18">
        <f t="shared" si="6"/>
        <v>0.72448682183453383</v>
      </c>
      <c r="M25" s="4" t="str">
        <f t="shared" si="7"/>
        <v>NO</v>
      </c>
      <c r="N25" s="18">
        <f t="shared" si="8"/>
        <v>8.7174588010508716E-2</v>
      </c>
      <c r="O25" s="18">
        <f t="shared" si="9"/>
        <v>9.693038920514388E-2</v>
      </c>
      <c r="P25" s="18">
        <f t="shared" si="10"/>
        <v>-9.7558011946351636E-3</v>
      </c>
      <c r="Q25" s="18">
        <f t="shared" si="11"/>
        <v>0.18410497721565261</v>
      </c>
      <c r="R25" s="18">
        <f t="shared" si="12"/>
        <v>0.67593377957602929</v>
      </c>
      <c r="S25" s="4" t="str">
        <f t="shared" si="13"/>
        <v>NO</v>
      </c>
      <c r="T25" s="4"/>
      <c r="U25" s="22">
        <f t="shared" si="14"/>
        <v>4187</v>
      </c>
      <c r="V25" s="23" t="e">
        <f t="shared" si="15"/>
        <v>#DIV/0!</v>
      </c>
    </row>
    <row r="26" spans="1:22" ht="12.75" customHeight="1">
      <c r="A26" s="7" t="s">
        <v>314</v>
      </c>
      <c r="B26" s="48">
        <v>2622</v>
      </c>
      <c r="C26" s="17">
        <v>1338</v>
      </c>
      <c r="D26" s="4">
        <f t="shared" si="0"/>
        <v>1284</v>
      </c>
      <c r="E26" s="4">
        <f t="shared" si="1"/>
        <v>3960</v>
      </c>
      <c r="F26" s="18">
        <f t="shared" si="2"/>
        <v>0.3102112357674946</v>
      </c>
      <c r="G26" s="5" t="str">
        <f t="shared" si="3"/>
        <v>NO</v>
      </c>
      <c r="H26" s="48">
        <v>27</v>
      </c>
      <c r="I26" s="17">
        <v>43</v>
      </c>
      <c r="J26" s="4">
        <f t="shared" si="4"/>
        <v>-16</v>
      </c>
      <c r="K26" s="4">
        <f t="shared" si="5"/>
        <v>70</v>
      </c>
      <c r="L26" s="18">
        <f t="shared" si="6"/>
        <v>0.96814139367330854</v>
      </c>
      <c r="M26" s="4" t="str">
        <f t="shared" si="7"/>
        <v>NO</v>
      </c>
      <c r="N26" s="18">
        <f t="shared" si="8"/>
        <v>1.0297482837528604E-2</v>
      </c>
      <c r="O26" s="18">
        <f t="shared" si="9"/>
        <v>1.5535034088141277E-2</v>
      </c>
      <c r="P26" s="18">
        <f t="shared" si="10"/>
        <v>-5.237551250612673E-3</v>
      </c>
      <c r="Q26" s="18">
        <f t="shared" si="11"/>
        <v>2.5832516925669881E-2</v>
      </c>
      <c r="R26" s="18">
        <f t="shared" si="12"/>
        <v>0.91709691273458127</v>
      </c>
      <c r="S26" s="4" t="str">
        <f t="shared" si="13"/>
        <v>NO</v>
      </c>
      <c r="T26" s="4"/>
      <c r="U26" s="22">
        <f t="shared" si="14"/>
        <v>2622</v>
      </c>
      <c r="V26" s="23" t="e">
        <f t="shared" si="15"/>
        <v>#DIV/0!</v>
      </c>
    </row>
    <row r="27" spans="1:22">
      <c r="A27" s="7" t="s">
        <v>100</v>
      </c>
      <c r="B27" s="48">
        <v>589</v>
      </c>
      <c r="C27" s="17">
        <v>478</v>
      </c>
      <c r="D27" s="4">
        <f t="shared" si="0"/>
        <v>111</v>
      </c>
      <c r="E27" s="4">
        <f t="shared" si="1"/>
        <v>1067</v>
      </c>
      <c r="F27" s="18">
        <f t="shared" si="2"/>
        <v>0.49334042037145021</v>
      </c>
      <c r="G27" s="5" t="str">
        <f t="shared" si="3"/>
        <v>NO</v>
      </c>
      <c r="H27" s="48">
        <v>250</v>
      </c>
      <c r="I27" s="17">
        <v>212</v>
      </c>
      <c r="J27" s="4">
        <f t="shared" si="4"/>
        <v>38</v>
      </c>
      <c r="K27" s="4">
        <f t="shared" si="5"/>
        <v>462</v>
      </c>
      <c r="L27" s="18">
        <f t="shared" si="6"/>
        <v>0.51550151975683889</v>
      </c>
      <c r="M27" s="4" t="str">
        <f t="shared" si="7"/>
        <v>NO</v>
      </c>
      <c r="N27" s="18">
        <f t="shared" si="8"/>
        <v>0.42444821731748728</v>
      </c>
      <c r="O27" s="18">
        <f t="shared" si="9"/>
        <v>0.10439935877312866</v>
      </c>
      <c r="P27" s="18">
        <f t="shared" si="10"/>
        <v>0.32004885854435861</v>
      </c>
      <c r="Q27" s="18">
        <f t="shared" si="11"/>
        <v>0.52884757609061595</v>
      </c>
      <c r="R27" s="18">
        <f t="shared" si="12"/>
        <v>0.14952272903920433</v>
      </c>
      <c r="S27" s="4" t="str">
        <f t="shared" si="13"/>
        <v>YES</v>
      </c>
      <c r="T27" s="4"/>
      <c r="U27" s="22">
        <f t="shared" si="14"/>
        <v>589</v>
      </c>
      <c r="V27" s="23" t="e">
        <f t="shared" si="15"/>
        <v>#DIV/0!</v>
      </c>
    </row>
    <row r="28" spans="1:22" ht="13.9" customHeight="1">
      <c r="A28" s="7" t="s">
        <v>101</v>
      </c>
      <c r="B28" s="48">
        <v>2451</v>
      </c>
      <c r="C28" s="17">
        <v>1143</v>
      </c>
      <c r="D28" s="4">
        <f t="shared" si="0"/>
        <v>1308</v>
      </c>
      <c r="E28" s="4">
        <f t="shared" si="1"/>
        <v>3594</v>
      </c>
      <c r="F28" s="18">
        <f t="shared" si="2"/>
        <v>0.28348952539686673</v>
      </c>
      <c r="G28" s="5" t="str">
        <f t="shared" si="3"/>
        <v>NO</v>
      </c>
      <c r="H28" s="48">
        <v>581</v>
      </c>
      <c r="I28" s="17">
        <v>462</v>
      </c>
      <c r="J28" s="4">
        <f t="shared" si="4"/>
        <v>119</v>
      </c>
      <c r="K28" s="4">
        <f t="shared" si="5"/>
        <v>1043</v>
      </c>
      <c r="L28" s="18">
        <f t="shared" si="6"/>
        <v>0.48339253671219834</v>
      </c>
      <c r="M28" s="4" t="str">
        <f t="shared" si="7"/>
        <v>NO</v>
      </c>
      <c r="N28" s="18">
        <f t="shared" si="8"/>
        <v>0.23704610363117096</v>
      </c>
      <c r="O28" s="18">
        <f t="shared" si="9"/>
        <v>0.15267667078757849</v>
      </c>
      <c r="P28" s="18">
        <f t="shared" si="10"/>
        <v>8.4369432843592468E-2</v>
      </c>
      <c r="Q28" s="18">
        <f t="shared" si="11"/>
        <v>0.38972277441874947</v>
      </c>
      <c r="R28" s="18">
        <f t="shared" si="12"/>
        <v>0.39153803587814207</v>
      </c>
      <c r="S28" s="4" t="str">
        <f t="shared" si="13"/>
        <v>NO</v>
      </c>
      <c r="T28" s="4"/>
      <c r="U28" s="22">
        <f t="shared" si="14"/>
        <v>2451</v>
      </c>
      <c r="V28" s="23" t="e">
        <f t="shared" si="15"/>
        <v>#DIV/0!</v>
      </c>
    </row>
    <row r="29" spans="1:22" ht="12.75" customHeight="1">
      <c r="A29" s="7" t="s">
        <v>102</v>
      </c>
      <c r="B29" s="48">
        <v>10130</v>
      </c>
      <c r="C29" s="17">
        <v>2745</v>
      </c>
      <c r="D29" s="4">
        <f t="shared" si="0"/>
        <v>7385</v>
      </c>
      <c r="E29" s="4">
        <f t="shared" si="1"/>
        <v>12875</v>
      </c>
      <c r="F29" s="18">
        <f t="shared" si="2"/>
        <v>0.16472783900479182</v>
      </c>
      <c r="G29" s="5" t="str">
        <f t="shared" si="3"/>
        <v>NO</v>
      </c>
      <c r="H29" s="48">
        <v>5248</v>
      </c>
      <c r="I29" s="17">
        <v>1867</v>
      </c>
      <c r="J29" s="4">
        <f t="shared" si="4"/>
        <v>3381</v>
      </c>
      <c r="K29" s="4">
        <f t="shared" si="5"/>
        <v>7115</v>
      </c>
      <c r="L29" s="18">
        <f t="shared" si="6"/>
        <v>0.21626417821928981</v>
      </c>
      <c r="M29" s="4" t="str">
        <f t="shared" si="7"/>
        <v>NO</v>
      </c>
      <c r="N29" s="18">
        <f t="shared" si="8"/>
        <v>0.51806515301085887</v>
      </c>
      <c r="O29" s="18">
        <f t="shared" si="9"/>
        <v>0.11941668317671138</v>
      </c>
      <c r="P29" s="18">
        <f t="shared" si="10"/>
        <v>0.39864846983414748</v>
      </c>
      <c r="Q29" s="18">
        <f t="shared" si="11"/>
        <v>0.63748183618757026</v>
      </c>
      <c r="R29" s="18">
        <f t="shared" si="12"/>
        <v>0.14012470816267958</v>
      </c>
      <c r="S29" s="4" t="str">
        <f t="shared" si="13"/>
        <v>YES</v>
      </c>
      <c r="T29" s="4"/>
      <c r="U29" s="22">
        <f t="shared" si="14"/>
        <v>10130</v>
      </c>
      <c r="V29" s="23" t="e">
        <f t="shared" si="15"/>
        <v>#DIV/0!</v>
      </c>
    </row>
    <row r="30" spans="1:22">
      <c r="A30" s="7" t="s">
        <v>103</v>
      </c>
      <c r="B30" s="48">
        <v>1269</v>
      </c>
      <c r="C30" s="21">
        <v>905</v>
      </c>
      <c r="D30" s="4">
        <f t="shared" si="0"/>
        <v>364</v>
      </c>
      <c r="E30" s="4">
        <f t="shared" si="1"/>
        <v>2174</v>
      </c>
      <c r="F30" s="19">
        <f t="shared" si="2"/>
        <v>0.43353189573198625</v>
      </c>
      <c r="G30" s="5" t="str">
        <f t="shared" si="3"/>
        <v>NO</v>
      </c>
      <c r="H30" s="48">
        <v>0</v>
      </c>
      <c r="I30" s="21">
        <v>249</v>
      </c>
      <c r="J30" s="4">
        <f t="shared" si="4"/>
        <v>-249</v>
      </c>
      <c r="K30" s="4">
        <f t="shared" si="5"/>
        <v>249</v>
      </c>
      <c r="L30" s="19" t="e">
        <f t="shared" si="6"/>
        <v>#DIV/0!</v>
      </c>
      <c r="M30" s="4" t="e">
        <f t="shared" si="7"/>
        <v>#DIV/0!</v>
      </c>
      <c r="N30" s="19">
        <f t="shared" si="8"/>
        <v>0</v>
      </c>
      <c r="O30" s="19">
        <f t="shared" si="9"/>
        <v>0.19621749408983452</v>
      </c>
      <c r="P30" s="19">
        <f t="shared" si="10"/>
        <v>-0.19621749408983452</v>
      </c>
      <c r="Q30" s="19">
        <f t="shared" si="11"/>
        <v>0.19621749408983452</v>
      </c>
      <c r="R30" s="19" t="e">
        <f t="shared" si="12"/>
        <v>#DIV/0!</v>
      </c>
      <c r="S30" s="4" t="e">
        <f t="shared" si="13"/>
        <v>#DIV/0!</v>
      </c>
      <c r="T30" s="4"/>
      <c r="U30" s="22">
        <f t="shared" si="14"/>
        <v>1269</v>
      </c>
      <c r="V30" s="24" t="e">
        <f t="shared" si="15"/>
        <v>#DIV/0!</v>
      </c>
    </row>
    <row r="31" spans="1:22" ht="14.45" customHeight="1">
      <c r="A31" s="7" t="s">
        <v>315</v>
      </c>
      <c r="B31" s="48">
        <v>1545</v>
      </c>
      <c r="C31" s="17">
        <v>1021</v>
      </c>
      <c r="D31" s="4">
        <f t="shared" si="0"/>
        <v>524</v>
      </c>
      <c r="E31" s="4">
        <f t="shared" si="1"/>
        <v>2566</v>
      </c>
      <c r="F31" s="19">
        <f t="shared" si="2"/>
        <v>0.40172730939101525</v>
      </c>
      <c r="G31" s="5" t="str">
        <f t="shared" si="3"/>
        <v>NO</v>
      </c>
      <c r="H31" s="48">
        <v>135</v>
      </c>
      <c r="I31" s="17">
        <v>229</v>
      </c>
      <c r="J31" s="4">
        <f t="shared" si="4"/>
        <v>-94</v>
      </c>
      <c r="K31" s="4">
        <f t="shared" si="5"/>
        <v>364</v>
      </c>
      <c r="L31" s="19">
        <f t="shared" si="6"/>
        <v>1.0311831588427334</v>
      </c>
      <c r="M31" s="4" t="str">
        <f t="shared" si="7"/>
        <v>NO</v>
      </c>
      <c r="N31" s="19">
        <f t="shared" si="8"/>
        <v>8.7378640776699032E-2</v>
      </c>
      <c r="O31" s="19">
        <f t="shared" si="9"/>
        <v>0.13650964951563166</v>
      </c>
      <c r="P31" s="19">
        <f t="shared" si="10"/>
        <v>-4.9131008738932627E-2</v>
      </c>
      <c r="Q31" s="19">
        <f t="shared" si="11"/>
        <v>0.22388829029233071</v>
      </c>
      <c r="R31" s="19">
        <f t="shared" si="12"/>
        <v>0.94971252280378671</v>
      </c>
      <c r="S31" s="4" t="str">
        <f t="shared" si="13"/>
        <v>NO</v>
      </c>
      <c r="T31" s="4"/>
      <c r="U31" s="22">
        <f t="shared" si="14"/>
        <v>1545</v>
      </c>
      <c r="V31" s="24" t="e">
        <f t="shared" si="15"/>
        <v>#DIV/0!</v>
      </c>
    </row>
    <row r="32" spans="1:22" ht="14.45" customHeight="1">
      <c r="A32" s="7"/>
      <c r="B32" s="17"/>
      <c r="C32" s="17"/>
      <c r="D32" s="4">
        <f t="shared" si="0"/>
        <v>0</v>
      </c>
      <c r="E32" s="4">
        <f t="shared" si="1"/>
        <v>0</v>
      </c>
      <c r="F32" s="18" t="e">
        <f t="shared" si="2"/>
        <v>#DIV/0!</v>
      </c>
      <c r="G32" s="5" t="e">
        <f t="shared" si="3"/>
        <v>#DIV/0!</v>
      </c>
      <c r="H32" s="17"/>
      <c r="I32" s="17"/>
      <c r="J32" s="4">
        <f t="shared" si="4"/>
        <v>0</v>
      </c>
      <c r="K32" s="4">
        <f t="shared" si="5"/>
        <v>0</v>
      </c>
      <c r="L32" s="18" t="e">
        <f t="shared" si="6"/>
        <v>#DIV/0!</v>
      </c>
      <c r="M32" s="4" t="e">
        <f t="shared" si="7"/>
        <v>#DIV/0!</v>
      </c>
      <c r="N32" s="18" t="e">
        <f t="shared" si="8"/>
        <v>#DIV/0!</v>
      </c>
      <c r="O32" s="18" t="e">
        <f t="shared" si="9"/>
        <v>#DIV/0!</v>
      </c>
      <c r="P32" s="18" t="e">
        <f t="shared" si="10"/>
        <v>#DIV/0!</v>
      </c>
      <c r="Q32" s="18" t="e">
        <f t="shared" si="11"/>
        <v>#DIV/0!</v>
      </c>
      <c r="R32" s="18" t="e">
        <f t="shared" si="12"/>
        <v>#DIV/0!</v>
      </c>
      <c r="S32" s="4" t="e">
        <f t="shared" si="13"/>
        <v>#DIV/0!</v>
      </c>
      <c r="T32" s="4"/>
      <c r="U32" s="22">
        <f t="shared" si="14"/>
        <v>0</v>
      </c>
      <c r="V32" s="23" t="e">
        <f t="shared" si="15"/>
        <v>#DIV/0!</v>
      </c>
    </row>
    <row r="33" spans="1:25" ht="12.75" customHeight="1">
      <c r="A33" s="7"/>
      <c r="B33" s="21"/>
      <c r="C33" s="21"/>
      <c r="D33" s="4">
        <f t="shared" si="0"/>
        <v>0</v>
      </c>
      <c r="E33" s="4">
        <f t="shared" si="1"/>
        <v>0</v>
      </c>
      <c r="F33" s="19" t="e">
        <f t="shared" si="2"/>
        <v>#DIV/0!</v>
      </c>
      <c r="G33" s="5" t="e">
        <f t="shared" si="3"/>
        <v>#DIV/0!</v>
      </c>
      <c r="H33" s="21"/>
      <c r="I33" s="17"/>
      <c r="J33" s="4">
        <f t="shared" si="4"/>
        <v>0</v>
      </c>
      <c r="K33" s="4">
        <f t="shared" si="5"/>
        <v>0</v>
      </c>
      <c r="L33" s="19" t="e">
        <f t="shared" si="6"/>
        <v>#DIV/0!</v>
      </c>
      <c r="M33" s="4" t="e">
        <f t="shared" si="7"/>
        <v>#DIV/0!</v>
      </c>
      <c r="N33" s="19" t="e">
        <f t="shared" si="8"/>
        <v>#DIV/0!</v>
      </c>
      <c r="O33" s="19" t="e">
        <f t="shared" si="9"/>
        <v>#DIV/0!</v>
      </c>
      <c r="P33" s="19" t="e">
        <f t="shared" si="10"/>
        <v>#DIV/0!</v>
      </c>
      <c r="Q33" s="19" t="e">
        <f t="shared" si="11"/>
        <v>#DIV/0!</v>
      </c>
      <c r="R33" s="19" t="e">
        <f t="shared" si="12"/>
        <v>#DIV/0!</v>
      </c>
      <c r="S33" s="4" t="e">
        <f t="shared" si="13"/>
        <v>#DIV/0!</v>
      </c>
      <c r="T33" s="4"/>
      <c r="U33" s="22">
        <f t="shared" si="14"/>
        <v>0</v>
      </c>
      <c r="V33" s="24" t="e">
        <f t="shared" si="15"/>
        <v>#DIV/0!</v>
      </c>
    </row>
    <row r="34" spans="1:25" ht="12.75" customHeight="1">
      <c r="A34" s="7"/>
      <c r="B34" s="17"/>
      <c r="C34" s="17"/>
      <c r="D34" s="4">
        <f t="shared" si="0"/>
        <v>0</v>
      </c>
      <c r="E34" s="4">
        <f t="shared" si="1"/>
        <v>0</v>
      </c>
      <c r="F34" s="18" t="e">
        <f t="shared" si="2"/>
        <v>#DIV/0!</v>
      </c>
      <c r="G34" s="5" t="e">
        <f t="shared" si="3"/>
        <v>#DIV/0!</v>
      </c>
      <c r="H34" s="17"/>
      <c r="I34" s="17"/>
      <c r="J34" s="4">
        <f t="shared" si="4"/>
        <v>0</v>
      </c>
      <c r="K34" s="4">
        <f t="shared" si="5"/>
        <v>0</v>
      </c>
      <c r="L34" s="18" t="e">
        <f t="shared" si="6"/>
        <v>#DIV/0!</v>
      </c>
      <c r="M34" s="4" t="e">
        <f t="shared" si="7"/>
        <v>#DIV/0!</v>
      </c>
      <c r="N34" s="18" t="e">
        <f t="shared" si="8"/>
        <v>#DIV/0!</v>
      </c>
      <c r="O34" s="18" t="e">
        <f t="shared" si="9"/>
        <v>#DIV/0!</v>
      </c>
      <c r="P34" s="18" t="e">
        <f t="shared" si="10"/>
        <v>#DIV/0!</v>
      </c>
      <c r="Q34" s="18" t="e">
        <f t="shared" si="11"/>
        <v>#DIV/0!</v>
      </c>
      <c r="R34" s="18" t="e">
        <f t="shared" si="12"/>
        <v>#DIV/0!</v>
      </c>
      <c r="S34" s="4" t="e">
        <f t="shared" si="13"/>
        <v>#DIV/0!</v>
      </c>
      <c r="T34" s="4"/>
      <c r="U34" s="22">
        <f t="shared" si="14"/>
        <v>0</v>
      </c>
      <c r="V34" s="23" t="e">
        <f t="shared" si="15"/>
        <v>#DIV/0!</v>
      </c>
    </row>
    <row r="35" spans="1:25" ht="13.15" customHeight="1">
      <c r="A35" s="7"/>
      <c r="B35" s="21"/>
      <c r="C35" s="17"/>
      <c r="D35" s="4">
        <f t="shared" si="0"/>
        <v>0</v>
      </c>
      <c r="E35" s="4">
        <f t="shared" si="1"/>
        <v>0</v>
      </c>
      <c r="F35" s="18" t="e">
        <f t="shared" si="2"/>
        <v>#DIV/0!</v>
      </c>
      <c r="G35" s="5" t="e">
        <f t="shared" si="3"/>
        <v>#DIV/0!</v>
      </c>
      <c r="H35" s="17"/>
      <c r="I35" s="17"/>
      <c r="J35" s="4">
        <f t="shared" si="4"/>
        <v>0</v>
      </c>
      <c r="K35" s="4">
        <f t="shared" si="5"/>
        <v>0</v>
      </c>
      <c r="L35" s="18" t="e">
        <f t="shared" si="6"/>
        <v>#DIV/0!</v>
      </c>
      <c r="M35" s="4" t="e">
        <f t="shared" si="7"/>
        <v>#DIV/0!</v>
      </c>
      <c r="N35" s="18" t="e">
        <f t="shared" si="8"/>
        <v>#DIV/0!</v>
      </c>
      <c r="O35" s="18" t="e">
        <f t="shared" si="9"/>
        <v>#DIV/0!</v>
      </c>
      <c r="P35" s="18" t="e">
        <f t="shared" si="10"/>
        <v>#DIV/0!</v>
      </c>
      <c r="Q35" s="18" t="e">
        <f t="shared" si="11"/>
        <v>#DIV/0!</v>
      </c>
      <c r="R35" s="18" t="e">
        <f t="shared" si="12"/>
        <v>#DIV/0!</v>
      </c>
      <c r="S35" s="4" t="e">
        <f t="shared" si="13"/>
        <v>#DIV/0!</v>
      </c>
      <c r="T35" s="4"/>
      <c r="U35" s="22">
        <f t="shared" si="14"/>
        <v>0</v>
      </c>
      <c r="V35" s="23" t="e">
        <f t="shared" si="15"/>
        <v>#DIV/0!</v>
      </c>
    </row>
    <row r="36" spans="1:25" ht="14.45" customHeight="1">
      <c r="A36" s="7"/>
      <c r="B36" s="17"/>
      <c r="C36" s="17"/>
      <c r="D36" s="4">
        <f t="shared" si="0"/>
        <v>0</v>
      </c>
      <c r="E36" s="4">
        <f t="shared" si="1"/>
        <v>0</v>
      </c>
      <c r="F36" s="18" t="e">
        <f t="shared" si="2"/>
        <v>#DIV/0!</v>
      </c>
      <c r="G36" s="5" t="e">
        <f t="shared" si="3"/>
        <v>#DIV/0!</v>
      </c>
      <c r="H36" s="17"/>
      <c r="I36" s="17"/>
      <c r="J36" s="4">
        <f t="shared" si="4"/>
        <v>0</v>
      </c>
      <c r="K36" s="4">
        <f t="shared" si="5"/>
        <v>0</v>
      </c>
      <c r="L36" s="18" t="e">
        <f t="shared" si="6"/>
        <v>#DIV/0!</v>
      </c>
      <c r="M36" s="4" t="e">
        <f t="shared" si="7"/>
        <v>#DIV/0!</v>
      </c>
      <c r="N36" s="18" t="e">
        <f t="shared" si="8"/>
        <v>#DIV/0!</v>
      </c>
      <c r="O36" s="18" t="e">
        <f t="shared" si="9"/>
        <v>#DIV/0!</v>
      </c>
      <c r="P36" s="18" t="e">
        <f t="shared" si="10"/>
        <v>#DIV/0!</v>
      </c>
      <c r="Q36" s="18" t="e">
        <f t="shared" si="11"/>
        <v>#DIV/0!</v>
      </c>
      <c r="R36" s="18" t="e">
        <f t="shared" si="12"/>
        <v>#DIV/0!</v>
      </c>
      <c r="S36" s="4" t="e">
        <f t="shared" si="13"/>
        <v>#DIV/0!</v>
      </c>
      <c r="T36" s="4"/>
      <c r="U36" s="22">
        <f t="shared" si="14"/>
        <v>0</v>
      </c>
      <c r="V36" s="23" t="e">
        <f t="shared" si="15"/>
        <v>#DIV/0!</v>
      </c>
    </row>
    <row r="37" spans="1:25" ht="12.75" customHeight="1">
      <c r="A37" s="7"/>
      <c r="B37" s="17"/>
      <c r="C37" s="17"/>
      <c r="D37" s="4">
        <f t="shared" si="0"/>
        <v>0</v>
      </c>
      <c r="E37" s="4">
        <f t="shared" si="1"/>
        <v>0</v>
      </c>
      <c r="F37" s="18" t="e">
        <f t="shared" si="2"/>
        <v>#DIV/0!</v>
      </c>
      <c r="G37" s="5" t="e">
        <f t="shared" si="3"/>
        <v>#DIV/0!</v>
      </c>
      <c r="H37" s="17"/>
      <c r="I37" s="17"/>
      <c r="J37" s="4">
        <f t="shared" si="4"/>
        <v>0</v>
      </c>
      <c r="K37" s="4">
        <f t="shared" si="5"/>
        <v>0</v>
      </c>
      <c r="L37" s="18" t="e">
        <f t="shared" si="6"/>
        <v>#DIV/0!</v>
      </c>
      <c r="M37" s="4" t="e">
        <f t="shared" si="7"/>
        <v>#DIV/0!</v>
      </c>
      <c r="N37" s="18" t="e">
        <f t="shared" si="8"/>
        <v>#DIV/0!</v>
      </c>
      <c r="O37" s="18" t="e">
        <f t="shared" si="9"/>
        <v>#DIV/0!</v>
      </c>
      <c r="P37" s="18" t="e">
        <f t="shared" si="10"/>
        <v>#DIV/0!</v>
      </c>
      <c r="Q37" s="18" t="e">
        <f t="shared" si="11"/>
        <v>#DIV/0!</v>
      </c>
      <c r="R37" s="18" t="e">
        <f t="shared" si="12"/>
        <v>#DIV/0!</v>
      </c>
      <c r="S37" s="4" t="e">
        <f t="shared" si="13"/>
        <v>#DIV/0!</v>
      </c>
      <c r="T37" s="4"/>
      <c r="U37" s="22">
        <f t="shared" si="14"/>
        <v>0</v>
      </c>
      <c r="V37" s="23" t="e">
        <f t="shared" si="15"/>
        <v>#DIV/0!</v>
      </c>
    </row>
    <row r="38" spans="1:25" ht="13.15" customHeight="1">
      <c r="A38" s="7"/>
      <c r="B38" s="17"/>
      <c r="C38" s="17"/>
      <c r="D38" s="4">
        <f t="shared" si="0"/>
        <v>0</v>
      </c>
      <c r="E38" s="4">
        <f t="shared" si="1"/>
        <v>0</v>
      </c>
      <c r="F38" s="18" t="e">
        <f t="shared" si="2"/>
        <v>#DIV/0!</v>
      </c>
      <c r="G38" s="5" t="e">
        <f t="shared" si="3"/>
        <v>#DIV/0!</v>
      </c>
      <c r="H38" s="17"/>
      <c r="I38" s="17"/>
      <c r="J38" s="4">
        <f t="shared" si="4"/>
        <v>0</v>
      </c>
      <c r="K38" s="4">
        <f t="shared" si="5"/>
        <v>0</v>
      </c>
      <c r="L38" s="18" t="e">
        <f t="shared" si="6"/>
        <v>#DIV/0!</v>
      </c>
      <c r="M38" s="4" t="e">
        <f t="shared" si="7"/>
        <v>#DIV/0!</v>
      </c>
      <c r="N38" s="18" t="e">
        <f t="shared" si="8"/>
        <v>#DIV/0!</v>
      </c>
      <c r="O38" s="18" t="e">
        <f t="shared" si="9"/>
        <v>#DIV/0!</v>
      </c>
      <c r="P38" s="18" t="e">
        <f t="shared" si="10"/>
        <v>#DIV/0!</v>
      </c>
      <c r="Q38" s="18" t="e">
        <f t="shared" si="11"/>
        <v>#DIV/0!</v>
      </c>
      <c r="R38" s="18" t="e">
        <f t="shared" si="12"/>
        <v>#DIV/0!</v>
      </c>
      <c r="S38" s="4" t="e">
        <f t="shared" si="13"/>
        <v>#DIV/0!</v>
      </c>
      <c r="T38" s="4"/>
      <c r="U38" s="22">
        <f t="shared" si="14"/>
        <v>0</v>
      </c>
      <c r="V38" s="23" t="e">
        <f t="shared" si="15"/>
        <v>#DIV/0!</v>
      </c>
    </row>
    <row r="39" spans="1:25">
      <c r="A39" s="7"/>
      <c r="B39" s="17"/>
      <c r="C39" s="17"/>
      <c r="D39" s="4">
        <f t="shared" si="0"/>
        <v>0</v>
      </c>
      <c r="E39" s="4">
        <f t="shared" si="1"/>
        <v>0</v>
      </c>
      <c r="F39" s="18" t="e">
        <f t="shared" si="2"/>
        <v>#DIV/0!</v>
      </c>
      <c r="G39" s="5" t="e">
        <f t="shared" si="3"/>
        <v>#DIV/0!</v>
      </c>
      <c r="H39" s="17"/>
      <c r="I39" s="17"/>
      <c r="J39" s="4">
        <f t="shared" si="4"/>
        <v>0</v>
      </c>
      <c r="K39" s="4">
        <f t="shared" si="5"/>
        <v>0</v>
      </c>
      <c r="L39" s="18" t="e">
        <f t="shared" si="6"/>
        <v>#DIV/0!</v>
      </c>
      <c r="M39" s="4" t="e">
        <f t="shared" si="7"/>
        <v>#DIV/0!</v>
      </c>
      <c r="N39" s="18" t="e">
        <f t="shared" si="8"/>
        <v>#DIV/0!</v>
      </c>
      <c r="O39" s="18" t="e">
        <f t="shared" si="9"/>
        <v>#DIV/0!</v>
      </c>
      <c r="P39" s="18" t="e">
        <f t="shared" si="10"/>
        <v>#DIV/0!</v>
      </c>
      <c r="Q39" s="18" t="e">
        <f t="shared" si="11"/>
        <v>#DIV/0!</v>
      </c>
      <c r="R39" s="18" t="e">
        <f t="shared" si="12"/>
        <v>#DIV/0!</v>
      </c>
      <c r="S39" s="4" t="e">
        <f t="shared" si="13"/>
        <v>#DIV/0!</v>
      </c>
      <c r="T39" s="4"/>
      <c r="U39" s="22">
        <f t="shared" si="14"/>
        <v>0</v>
      </c>
      <c r="V39" s="23" t="e">
        <f t="shared" si="15"/>
        <v>#DIV/0!</v>
      </c>
    </row>
    <row r="40" spans="1:25" ht="17.45" customHeight="1">
      <c r="A40" s="7"/>
      <c r="B40" s="21"/>
      <c r="C40" s="17"/>
      <c r="D40" s="4">
        <f t="shared" si="0"/>
        <v>0</v>
      </c>
      <c r="E40" s="4">
        <f t="shared" si="1"/>
        <v>0</v>
      </c>
      <c r="F40" s="19" t="e">
        <f t="shared" si="2"/>
        <v>#DIV/0!</v>
      </c>
      <c r="G40" s="5" t="e">
        <f t="shared" si="3"/>
        <v>#DIV/0!</v>
      </c>
      <c r="H40" s="21"/>
      <c r="I40" s="17"/>
      <c r="J40" s="4">
        <f t="shared" si="4"/>
        <v>0</v>
      </c>
      <c r="K40" s="4">
        <f t="shared" si="5"/>
        <v>0</v>
      </c>
      <c r="L40" s="19" t="e">
        <f t="shared" si="6"/>
        <v>#DIV/0!</v>
      </c>
      <c r="M40" s="4" t="e">
        <f t="shared" si="7"/>
        <v>#DIV/0!</v>
      </c>
      <c r="N40" s="19" t="e">
        <f t="shared" si="8"/>
        <v>#DIV/0!</v>
      </c>
      <c r="O40" s="19" t="e">
        <f t="shared" si="9"/>
        <v>#DIV/0!</v>
      </c>
      <c r="P40" s="19" t="e">
        <f t="shared" si="10"/>
        <v>#DIV/0!</v>
      </c>
      <c r="Q40" s="19" t="e">
        <f t="shared" si="11"/>
        <v>#DIV/0!</v>
      </c>
      <c r="R40" s="19" t="e">
        <f t="shared" si="12"/>
        <v>#DIV/0!</v>
      </c>
      <c r="S40" s="4" t="e">
        <f t="shared" si="13"/>
        <v>#DIV/0!</v>
      </c>
      <c r="T40" s="4"/>
      <c r="U40" s="22">
        <f t="shared" si="14"/>
        <v>0</v>
      </c>
      <c r="V40" s="24" t="e">
        <f t="shared" si="15"/>
        <v>#DIV/0!</v>
      </c>
    </row>
    <row r="41" spans="1:25" ht="15.6" customHeight="1">
      <c r="A41" s="7"/>
      <c r="B41" s="21"/>
      <c r="C41" s="17"/>
      <c r="D41" s="4">
        <f t="shared" si="0"/>
        <v>0</v>
      </c>
      <c r="E41" s="4">
        <f t="shared" si="1"/>
        <v>0</v>
      </c>
      <c r="F41" s="18" t="e">
        <f t="shared" si="2"/>
        <v>#DIV/0!</v>
      </c>
      <c r="G41" s="5" t="e">
        <f t="shared" si="3"/>
        <v>#DIV/0!</v>
      </c>
      <c r="H41" s="17"/>
      <c r="I41" s="17"/>
      <c r="J41" s="4">
        <f t="shared" si="4"/>
        <v>0</v>
      </c>
      <c r="K41" s="4">
        <f t="shared" si="5"/>
        <v>0</v>
      </c>
      <c r="L41" s="18" t="e">
        <f t="shared" si="6"/>
        <v>#DIV/0!</v>
      </c>
      <c r="M41" s="4" t="e">
        <f t="shared" si="7"/>
        <v>#DIV/0!</v>
      </c>
      <c r="N41" s="18" t="e">
        <f t="shared" si="8"/>
        <v>#DIV/0!</v>
      </c>
      <c r="O41" s="18" t="e">
        <f t="shared" si="9"/>
        <v>#DIV/0!</v>
      </c>
      <c r="P41" s="18" t="e">
        <f t="shared" si="10"/>
        <v>#DIV/0!</v>
      </c>
      <c r="Q41" s="18" t="e">
        <f t="shared" si="11"/>
        <v>#DIV/0!</v>
      </c>
      <c r="R41" s="18" t="e">
        <f t="shared" si="12"/>
        <v>#DIV/0!</v>
      </c>
      <c r="S41" s="4" t="e">
        <f t="shared" si="13"/>
        <v>#DIV/0!</v>
      </c>
      <c r="T41" s="4"/>
      <c r="U41" s="22">
        <f t="shared" si="14"/>
        <v>0</v>
      </c>
      <c r="V41" s="23" t="e">
        <f t="shared" si="15"/>
        <v>#DIV/0!</v>
      </c>
    </row>
    <row r="42" spans="1:25" ht="14.45" customHeight="1">
      <c r="A42" s="7"/>
      <c r="B42" s="21"/>
      <c r="C42" s="21"/>
      <c r="D42" s="4">
        <f t="shared" si="0"/>
        <v>0</v>
      </c>
      <c r="E42" s="4">
        <f t="shared" si="1"/>
        <v>0</v>
      </c>
      <c r="F42" s="19" t="e">
        <f t="shared" si="2"/>
        <v>#DIV/0!</v>
      </c>
      <c r="G42" s="5" t="e">
        <f t="shared" si="3"/>
        <v>#DIV/0!</v>
      </c>
      <c r="H42" s="21"/>
      <c r="I42" s="17"/>
      <c r="J42" s="4">
        <f t="shared" si="4"/>
        <v>0</v>
      </c>
      <c r="K42" s="4">
        <f t="shared" si="5"/>
        <v>0</v>
      </c>
      <c r="L42" s="19" t="e">
        <f t="shared" si="6"/>
        <v>#DIV/0!</v>
      </c>
      <c r="M42" s="4" t="e">
        <f t="shared" si="7"/>
        <v>#DIV/0!</v>
      </c>
      <c r="N42" s="19" t="e">
        <f t="shared" si="8"/>
        <v>#DIV/0!</v>
      </c>
      <c r="O42" s="19" t="e">
        <f t="shared" si="9"/>
        <v>#DIV/0!</v>
      </c>
      <c r="P42" s="19" t="e">
        <f t="shared" si="10"/>
        <v>#DIV/0!</v>
      </c>
      <c r="Q42" s="19" t="e">
        <f t="shared" si="11"/>
        <v>#DIV/0!</v>
      </c>
      <c r="R42" s="19" t="e">
        <f t="shared" si="12"/>
        <v>#DIV/0!</v>
      </c>
      <c r="S42" s="4" t="e">
        <f t="shared" si="13"/>
        <v>#DIV/0!</v>
      </c>
      <c r="T42" s="4"/>
      <c r="U42" s="22">
        <f t="shared" si="14"/>
        <v>0</v>
      </c>
      <c r="V42" s="24" t="e">
        <f t="shared" si="15"/>
        <v>#DIV/0!</v>
      </c>
    </row>
    <row r="43" spans="1:25" ht="17.45" customHeight="1">
      <c r="A43" s="7"/>
      <c r="B43" s="17"/>
      <c r="C43" s="17"/>
      <c r="D43" s="4">
        <f t="shared" si="0"/>
        <v>0</v>
      </c>
      <c r="E43" s="4">
        <f t="shared" si="1"/>
        <v>0</v>
      </c>
      <c r="F43" s="18" t="e">
        <f t="shared" si="2"/>
        <v>#DIV/0!</v>
      </c>
      <c r="G43" s="5" t="e">
        <f t="shared" si="3"/>
        <v>#DIV/0!</v>
      </c>
      <c r="H43" s="17"/>
      <c r="I43" s="17"/>
      <c r="J43" s="4">
        <f t="shared" si="4"/>
        <v>0</v>
      </c>
      <c r="K43" s="4">
        <f t="shared" si="5"/>
        <v>0</v>
      </c>
      <c r="L43" s="18" t="e">
        <f t="shared" si="6"/>
        <v>#DIV/0!</v>
      </c>
      <c r="M43" s="4" t="e">
        <f t="shared" si="7"/>
        <v>#DIV/0!</v>
      </c>
      <c r="N43" s="18" t="e">
        <f t="shared" si="8"/>
        <v>#DIV/0!</v>
      </c>
      <c r="O43" s="18" t="e">
        <f t="shared" si="9"/>
        <v>#DIV/0!</v>
      </c>
      <c r="P43" s="18" t="e">
        <f t="shared" si="10"/>
        <v>#DIV/0!</v>
      </c>
      <c r="Q43" s="18" t="e">
        <f t="shared" si="11"/>
        <v>#DIV/0!</v>
      </c>
      <c r="R43" s="18" t="e">
        <f t="shared" si="12"/>
        <v>#DIV/0!</v>
      </c>
      <c r="S43" s="4" t="e">
        <f t="shared" si="13"/>
        <v>#DIV/0!</v>
      </c>
      <c r="T43" s="4"/>
      <c r="U43" s="22">
        <f t="shared" si="14"/>
        <v>0</v>
      </c>
      <c r="V43" s="23" t="e">
        <f t="shared" si="15"/>
        <v>#DIV/0!</v>
      </c>
    </row>
    <row r="44" spans="1:25" ht="16.899999999999999" customHeight="1">
      <c r="A44" s="7"/>
      <c r="B44" s="46"/>
      <c r="C44" s="17"/>
      <c r="D44" s="4">
        <f t="shared" si="0"/>
        <v>0</v>
      </c>
      <c r="E44" s="4">
        <f t="shared" si="1"/>
        <v>0</v>
      </c>
      <c r="F44" s="18" t="e">
        <f t="shared" si="2"/>
        <v>#DIV/0!</v>
      </c>
      <c r="G44" s="5" t="e">
        <f t="shared" si="3"/>
        <v>#DIV/0!</v>
      </c>
      <c r="H44" s="17"/>
      <c r="I44" s="17"/>
      <c r="J44" s="4">
        <f t="shared" si="4"/>
        <v>0</v>
      </c>
      <c r="K44" s="4">
        <f t="shared" si="5"/>
        <v>0</v>
      </c>
      <c r="L44" s="18" t="e">
        <f t="shared" si="6"/>
        <v>#DIV/0!</v>
      </c>
      <c r="M44" s="4" t="e">
        <f t="shared" si="7"/>
        <v>#DIV/0!</v>
      </c>
      <c r="N44" s="18" t="e">
        <f t="shared" si="8"/>
        <v>#DIV/0!</v>
      </c>
      <c r="O44" s="18" t="e">
        <f t="shared" si="9"/>
        <v>#DIV/0!</v>
      </c>
      <c r="P44" s="18" t="e">
        <f t="shared" si="10"/>
        <v>#DIV/0!</v>
      </c>
      <c r="Q44" s="18" t="e">
        <f t="shared" si="11"/>
        <v>#DIV/0!</v>
      </c>
      <c r="R44" s="18" t="e">
        <f t="shared" si="12"/>
        <v>#DIV/0!</v>
      </c>
      <c r="S44" s="4" t="e">
        <f t="shared" si="13"/>
        <v>#DIV/0!</v>
      </c>
      <c r="T44" s="4"/>
      <c r="U44" s="22">
        <f t="shared" si="14"/>
        <v>0</v>
      </c>
      <c r="V44" s="23" t="e">
        <f t="shared" si="15"/>
        <v>#DIV/0!</v>
      </c>
    </row>
    <row r="45" spans="1:25" ht="16.899999999999999" customHeight="1">
      <c r="A45" s="7"/>
      <c r="B45" s="47"/>
      <c r="C45" s="17"/>
      <c r="D45" s="4">
        <f t="shared" si="0"/>
        <v>0</v>
      </c>
      <c r="E45" s="4">
        <f t="shared" si="1"/>
        <v>0</v>
      </c>
      <c r="F45" s="18" t="e">
        <f t="shared" si="2"/>
        <v>#DIV/0!</v>
      </c>
      <c r="G45" s="5" t="e">
        <f t="shared" si="3"/>
        <v>#DIV/0!</v>
      </c>
      <c r="H45" s="17"/>
      <c r="I45" s="17"/>
      <c r="J45" s="4">
        <f t="shared" si="4"/>
        <v>0</v>
      </c>
      <c r="K45" s="4">
        <f t="shared" si="5"/>
        <v>0</v>
      </c>
      <c r="L45" s="18" t="e">
        <f t="shared" si="6"/>
        <v>#DIV/0!</v>
      </c>
      <c r="M45" s="4" t="e">
        <f t="shared" si="7"/>
        <v>#DIV/0!</v>
      </c>
      <c r="N45" s="18" t="e">
        <f t="shared" si="8"/>
        <v>#DIV/0!</v>
      </c>
      <c r="O45" s="18" t="e">
        <f t="shared" si="9"/>
        <v>#DIV/0!</v>
      </c>
      <c r="P45" s="18" t="e">
        <f t="shared" si="10"/>
        <v>#DIV/0!</v>
      </c>
      <c r="Q45" s="18" t="e">
        <f t="shared" si="11"/>
        <v>#DIV/0!</v>
      </c>
      <c r="R45" s="18" t="e">
        <f t="shared" si="12"/>
        <v>#DIV/0!</v>
      </c>
      <c r="S45" s="4" t="e">
        <f t="shared" si="13"/>
        <v>#DIV/0!</v>
      </c>
      <c r="T45" s="4"/>
      <c r="U45" s="22">
        <f t="shared" si="14"/>
        <v>0</v>
      </c>
      <c r="V45" s="23" t="e">
        <f t="shared" si="15"/>
        <v>#DIV/0!</v>
      </c>
    </row>
    <row r="46" spans="1:25" ht="16.149999999999999" customHeight="1">
      <c r="A46" s="7"/>
      <c r="B46" s="47"/>
      <c r="C46" s="17"/>
      <c r="D46" s="4">
        <f t="shared" si="0"/>
        <v>0</v>
      </c>
      <c r="E46" s="4">
        <f t="shared" si="1"/>
        <v>0</v>
      </c>
      <c r="F46" s="18" t="e">
        <f t="shared" si="2"/>
        <v>#DIV/0!</v>
      </c>
      <c r="G46" s="5" t="e">
        <f t="shared" si="3"/>
        <v>#DIV/0!</v>
      </c>
      <c r="H46" s="17"/>
      <c r="I46" s="17"/>
      <c r="J46" s="4">
        <f t="shared" si="4"/>
        <v>0</v>
      </c>
      <c r="K46" s="4">
        <f t="shared" si="5"/>
        <v>0</v>
      </c>
      <c r="L46" s="18" t="e">
        <f t="shared" si="6"/>
        <v>#DIV/0!</v>
      </c>
      <c r="M46" s="4" t="e">
        <f t="shared" si="7"/>
        <v>#DIV/0!</v>
      </c>
      <c r="N46" s="18" t="e">
        <f t="shared" si="8"/>
        <v>#DIV/0!</v>
      </c>
      <c r="O46" s="18" t="e">
        <f t="shared" si="9"/>
        <v>#DIV/0!</v>
      </c>
      <c r="P46" s="18" t="e">
        <f t="shared" si="10"/>
        <v>#DIV/0!</v>
      </c>
      <c r="Q46" s="18" t="e">
        <f t="shared" si="11"/>
        <v>#DIV/0!</v>
      </c>
      <c r="R46" s="18" t="e">
        <f t="shared" si="12"/>
        <v>#DIV/0!</v>
      </c>
      <c r="S46" s="4" t="e">
        <f t="shared" si="13"/>
        <v>#DIV/0!</v>
      </c>
      <c r="T46" s="4"/>
      <c r="U46" s="22">
        <f t="shared" si="14"/>
        <v>0</v>
      </c>
      <c r="V46" s="23" t="e">
        <f t="shared" si="15"/>
        <v>#DIV/0!</v>
      </c>
    </row>
    <row r="47" spans="1:25">
      <c r="B47" s="25"/>
      <c r="C47" s="25"/>
      <c r="D47" s="1"/>
      <c r="E47" s="1"/>
      <c r="F47" s="11"/>
      <c r="H47" s="25"/>
      <c r="I47" s="25"/>
      <c r="J47" s="1"/>
      <c r="K47" s="1"/>
      <c r="L47" s="11"/>
      <c r="M47" s="1"/>
      <c r="N47" s="11"/>
      <c r="O47" s="11"/>
      <c r="P47" s="11"/>
      <c r="Q47" s="11"/>
      <c r="R47" s="11"/>
      <c r="S47" s="1"/>
      <c r="T47" s="1"/>
      <c r="U47" s="26"/>
      <c r="V47" s="13"/>
    </row>
    <row r="48" spans="1:25">
      <c r="A48" s="3" t="s">
        <v>15</v>
      </c>
      <c r="B48" s="12">
        <f>SUM(B5:B46)</f>
        <v>346298</v>
      </c>
      <c r="C48" s="25">
        <f>SQRT((SUMSQ(C5:C46)))</f>
        <v>20378.055525491141</v>
      </c>
      <c r="D48" s="1">
        <f>B48-C48</f>
        <v>325919.94447450887</v>
      </c>
      <c r="E48" s="1">
        <f>B48+C48</f>
        <v>366676.05552549113</v>
      </c>
      <c r="F48" s="11">
        <f>(C48/1.645)/B48</f>
        <v>3.5772299289590789E-2</v>
      </c>
      <c r="G48" t="str">
        <f>IF(F48&lt;15%,"YES","NO")</f>
        <v>YES</v>
      </c>
      <c r="H48" s="25">
        <f>SUM(H5:H46)</f>
        <v>114130</v>
      </c>
      <c r="I48" s="25">
        <f>SQRT((SUMSQ(I5:I46)))</f>
        <v>12039.327971278131</v>
      </c>
      <c r="J48" s="1">
        <f>H48-I48</f>
        <v>102090.67202872186</v>
      </c>
      <c r="K48" s="1">
        <f>H48+I48</f>
        <v>126169.32797127814</v>
      </c>
      <c r="L48" s="11">
        <f>(I48/1.645)/H48</f>
        <v>6.4126350723489114E-2</v>
      </c>
      <c r="M48" s="1" t="str">
        <f>IF(L48&lt;15%,"YES","NO")</f>
        <v>YES</v>
      </c>
      <c r="N48" s="11">
        <f>H48/B48</f>
        <v>0.32957164061011035</v>
      </c>
      <c r="O48" s="11" t="e">
        <f>SQRT((SUMSQ(O5:O46)))</f>
        <v>#DIV/0!</v>
      </c>
      <c r="P48" s="11"/>
      <c r="Q48" s="11"/>
      <c r="R48" s="11"/>
      <c r="S48" s="1"/>
      <c r="T48" s="1"/>
      <c r="U48" s="26">
        <f>B48-T48</f>
        <v>346298</v>
      </c>
      <c r="V48" s="13" t="e">
        <f>U48/T48</f>
        <v>#DIV/0!</v>
      </c>
      <c r="W48">
        <v>94350</v>
      </c>
      <c r="X48">
        <f>H48-W48</f>
        <v>19780</v>
      </c>
      <c r="Y48" s="10">
        <f>X48/W48</f>
        <v>0.20964493905670376</v>
      </c>
    </row>
    <row r="49" spans="1:22">
      <c r="B49" s="25"/>
      <c r="C49" s="25"/>
      <c r="D49" s="1"/>
      <c r="E49" s="1"/>
      <c r="F49" s="11"/>
      <c r="H49" s="25"/>
      <c r="I49" s="25"/>
      <c r="J49" s="1"/>
      <c r="K49" s="1"/>
      <c r="L49" s="11"/>
      <c r="M49" s="1"/>
      <c r="N49" s="11"/>
      <c r="O49" s="11"/>
      <c r="P49" s="11"/>
      <c r="Q49" s="11"/>
      <c r="R49" s="11"/>
      <c r="S49" s="1"/>
      <c r="T49" s="1"/>
      <c r="U49" s="26"/>
      <c r="V49" s="13"/>
    </row>
    <row r="50" spans="1:22">
      <c r="D50" s="1"/>
      <c r="E50" s="1"/>
      <c r="F50" s="11"/>
      <c r="J50" s="1"/>
      <c r="K50" s="1"/>
      <c r="L50" s="11"/>
      <c r="M50" s="1"/>
      <c r="N50" s="11"/>
      <c r="O50" s="11"/>
      <c r="P50" s="11"/>
      <c r="Q50" s="11"/>
      <c r="R50" s="11"/>
      <c r="S50" s="1"/>
      <c r="T50" s="1"/>
      <c r="U50" s="12"/>
      <c r="V50" s="13"/>
    </row>
    <row r="51" spans="1:22">
      <c r="A51" s="3" t="s">
        <v>318</v>
      </c>
    </row>
    <row r="53" spans="1:22">
      <c r="H53" s="1"/>
    </row>
    <row r="54" spans="1:22">
      <c r="H54" s="10"/>
    </row>
  </sheetData>
  <autoFilter ref="A4:V46" xr:uid="{00000000-0009-0000-0000-000000000000}">
    <filterColumn colId="1">
      <filters>
        <filter val="1,212"/>
        <filter val="1,240"/>
        <filter val="1,323"/>
        <filter val="1,666"/>
        <filter val="1,852"/>
        <filter val="1164"/>
        <filter val="12,584"/>
        <filter val="1368"/>
        <filter val="2,682"/>
        <filter val="2,880"/>
        <filter val="2,894"/>
        <filter val="2171"/>
        <filter val="2209"/>
        <filter val="265593"/>
        <filter val="2981"/>
        <filter val="2984"/>
        <filter val="3,206"/>
        <filter val="3,271"/>
        <filter val="3041"/>
        <filter val="3422"/>
        <filter val="3568"/>
        <filter val="3977"/>
        <filter val="4602"/>
        <filter val="7,782"/>
        <filter val="8154"/>
        <filter val="9956"/>
      </filters>
    </filterColumn>
    <sortState xmlns:xlrd2="http://schemas.microsoft.com/office/spreadsheetml/2017/richdata2" ref="A5:V46">
      <sortCondition ref="A4:A46"/>
    </sortState>
  </autoFilter>
  <mergeCells count="4">
    <mergeCell ref="T3:V3"/>
    <mergeCell ref="B3:G3"/>
    <mergeCell ref="H3:M3"/>
    <mergeCell ref="N3:S3"/>
  </mergeCells>
  <conditionalFormatting sqref="G5:G42 M5:M42 S5:S42">
    <cfRule type="cellIs" dxfId="8" priority="1" stopIfTrue="1" operator="equal">
      <formula>"#DIC/0!"</formula>
    </cfRule>
    <cfRule type="cellIs" dxfId="7" priority="2" stopIfTrue="1" operator="equal">
      <formula>"NO"</formula>
    </cfRule>
    <cfRule type="cellIs" dxfId="6" priority="3" stopIfTrue="1" operator="equal">
      <formula>"YES"</formula>
    </cfRule>
  </conditionalFormatting>
  <pageMargins left="0.25" right="0.25" top="0.75" bottom="0.75" header="0.3" footer="0.3"/>
  <pageSetup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AE30F-AD89-4DB6-AF98-260BFBBF404E}">
  <sheetPr filterMode="1">
    <pageSetUpPr fitToPage="1"/>
  </sheetPr>
  <dimension ref="A1:Z54"/>
  <sheetViews>
    <sheetView zoomScale="73" zoomScaleNormal="73" workbookViewId="0">
      <selection activeCell="Y25" sqref="Y25"/>
    </sheetView>
  </sheetViews>
  <sheetFormatPr defaultRowHeight="12.75"/>
  <cols>
    <col min="1" max="1" width="36.7109375" style="3" customWidth="1"/>
    <col min="2" max="2" width="12.5703125" customWidth="1"/>
    <col min="3" max="7" width="10.7109375" customWidth="1"/>
    <col min="8" max="8" width="10.140625" customWidth="1"/>
    <col min="9" max="9" width="8.85546875" customWidth="1"/>
    <col min="10" max="10" width="11.28515625" customWidth="1"/>
    <col min="11" max="11" width="11.42578125" customWidth="1"/>
    <col min="12" max="12" width="10.85546875" customWidth="1"/>
    <col min="13" max="13" width="10.42578125" customWidth="1"/>
    <col min="14" max="14" width="10.7109375" customWidth="1"/>
    <col min="16" max="16" width="11.140625" customWidth="1"/>
    <col min="17" max="17" width="11.42578125" customWidth="1"/>
    <col min="18" max="18" width="11.140625" customWidth="1"/>
    <col min="19" max="19" width="11.42578125" customWidth="1"/>
    <col min="21" max="21" width="11.28515625" bestFit="1" customWidth="1"/>
    <col min="24" max="24" width="24.7109375" customWidth="1"/>
    <col min="25" max="25" width="13" customWidth="1"/>
  </cols>
  <sheetData>
    <row r="1" spans="1:26">
      <c r="A1" s="3" t="s">
        <v>316</v>
      </c>
    </row>
    <row r="2" spans="1:26">
      <c r="A2" s="3" t="s">
        <v>12</v>
      </c>
      <c r="X2" t="s">
        <v>23</v>
      </c>
    </row>
    <row r="3" spans="1:26" ht="76.5" customHeight="1">
      <c r="B3" s="66" t="s">
        <v>3</v>
      </c>
      <c r="C3" s="66"/>
      <c r="D3" s="66"/>
      <c r="E3" s="66"/>
      <c r="F3" s="66"/>
      <c r="G3" s="66"/>
      <c r="H3" s="66" t="s">
        <v>4</v>
      </c>
      <c r="I3" s="66"/>
      <c r="J3" s="66"/>
      <c r="K3" s="66"/>
      <c r="L3" s="66"/>
      <c r="M3" s="66"/>
      <c r="N3" s="66" t="s">
        <v>5</v>
      </c>
      <c r="O3" s="66"/>
      <c r="P3" s="66"/>
      <c r="Q3" s="66"/>
      <c r="R3" s="66"/>
      <c r="S3" s="66"/>
      <c r="T3" s="67" t="s">
        <v>106</v>
      </c>
      <c r="U3" s="67"/>
      <c r="V3" s="67"/>
      <c r="X3" s="2" t="s">
        <v>21</v>
      </c>
      <c r="Y3" s="27">
        <v>1170348</v>
      </c>
    </row>
    <row r="4" spans="1:26" s="2" customFormat="1" ht="38.25">
      <c r="A4" s="6" t="s">
        <v>0</v>
      </c>
      <c r="B4" s="8" t="s">
        <v>1</v>
      </c>
      <c r="C4" s="8" t="s">
        <v>2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</v>
      </c>
      <c r="I4" s="8" t="s">
        <v>2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</v>
      </c>
      <c r="O4" s="8" t="s">
        <v>2</v>
      </c>
      <c r="P4" s="8" t="s">
        <v>6</v>
      </c>
      <c r="Q4" s="8" t="s">
        <v>7</v>
      </c>
      <c r="R4" s="8" t="s">
        <v>8</v>
      </c>
      <c r="S4" s="8" t="s">
        <v>9</v>
      </c>
      <c r="T4" s="9" t="s">
        <v>104</v>
      </c>
      <c r="U4" s="9" t="s">
        <v>10</v>
      </c>
      <c r="V4" s="9" t="s">
        <v>11</v>
      </c>
      <c r="W4" s="2" t="s">
        <v>16</v>
      </c>
      <c r="X4" s="2" t="s">
        <v>22</v>
      </c>
      <c r="Y4" s="28">
        <f>(Y3-753786)/(753786)</f>
        <v>0.55262634222445095</v>
      </c>
    </row>
    <row r="5" spans="1:26" ht="12.75" customHeight="1">
      <c r="A5" s="7" t="s">
        <v>77</v>
      </c>
      <c r="B5" s="48">
        <v>16554</v>
      </c>
      <c r="C5" s="48">
        <v>9598</v>
      </c>
      <c r="D5" s="49">
        <f t="shared" ref="D5:D30" si="0">B5-C5</f>
        <v>6956</v>
      </c>
      <c r="E5" s="49">
        <f t="shared" ref="E5:E30" si="1">B5+C5</f>
        <v>26152</v>
      </c>
      <c r="F5" s="19">
        <f t="shared" ref="F5:F30" si="2">(C5/1.645)/B5</f>
        <v>0.35246166823287733</v>
      </c>
      <c r="G5" s="5" t="str">
        <f t="shared" ref="G5:G30" si="3">IF(F5&lt;15%,"YES","NO")</f>
        <v>NO</v>
      </c>
      <c r="H5" s="48">
        <v>5143</v>
      </c>
      <c r="I5" s="48">
        <v>3796</v>
      </c>
      <c r="J5" s="49">
        <f t="shared" ref="J5:J30" si="4">H5-I5</f>
        <v>1347</v>
      </c>
      <c r="K5" s="49">
        <f t="shared" ref="K5:K30" si="5">H5+I5</f>
        <v>8939</v>
      </c>
      <c r="L5" s="19">
        <f t="shared" ref="L5:L30" si="6">(I5/1.645)/H5</f>
        <v>0.44868730005726792</v>
      </c>
      <c r="M5" s="4" t="str">
        <f t="shared" ref="M5:M30" si="7">IF(L5&lt;15%,"YES","NO")</f>
        <v>NO</v>
      </c>
      <c r="N5" s="19">
        <f t="shared" ref="N5:N30" si="8">H5/B5</f>
        <v>0.31068019813942249</v>
      </c>
      <c r="O5" s="19">
        <f t="shared" ref="O5:O30" si="9">(SQRT(I5^2-(N5^2*C5^2)))/B5</f>
        <v>0.14189970752253114</v>
      </c>
      <c r="P5" s="19">
        <f t="shared" ref="P5:P30" si="10">N5-O5</f>
        <v>0.16878049061689135</v>
      </c>
      <c r="Q5" s="19">
        <f t="shared" ref="Q5:Q30" si="11">N5+O5</f>
        <v>0.45257990566195361</v>
      </c>
      <c r="R5" s="19">
        <f t="shared" ref="R5:R30" si="12">(O5/1.645)/N5</f>
        <v>0.27765277895093698</v>
      </c>
      <c r="S5" s="4" t="str">
        <f t="shared" ref="S5:S30" si="13">IF(R5&lt;15%,"YES","NO")</f>
        <v>NO</v>
      </c>
      <c r="T5" s="49"/>
      <c r="U5" s="51">
        <f t="shared" ref="U5:U30" si="14">B5-T5</f>
        <v>16554</v>
      </c>
      <c r="V5" s="24" t="e">
        <f t="shared" ref="V5:V30" si="15">U5/T5</f>
        <v>#DIV/0!</v>
      </c>
      <c r="X5" s="2" t="s">
        <v>17</v>
      </c>
      <c r="Y5" s="10">
        <f>(B48-216164)/(216164)</f>
        <v>1.7908254843544715</v>
      </c>
    </row>
    <row r="6" spans="1:26" ht="12.75" customHeight="1">
      <c r="A6" s="7" t="s">
        <v>307</v>
      </c>
      <c r="B6" s="48">
        <v>2736</v>
      </c>
      <c r="C6" s="48">
        <v>1275</v>
      </c>
      <c r="D6" s="49">
        <f t="shared" si="0"/>
        <v>1461</v>
      </c>
      <c r="E6" s="49">
        <f t="shared" si="1"/>
        <v>4011</v>
      </c>
      <c r="F6" s="19">
        <f t="shared" si="2"/>
        <v>0.28328800725217301</v>
      </c>
      <c r="G6" s="5" t="str">
        <f t="shared" si="3"/>
        <v>NO</v>
      </c>
      <c r="H6" s="48">
        <v>750</v>
      </c>
      <c r="I6" s="48">
        <v>603</v>
      </c>
      <c r="J6" s="49">
        <f t="shared" si="4"/>
        <v>147</v>
      </c>
      <c r="K6" s="49">
        <f t="shared" si="5"/>
        <v>1353</v>
      </c>
      <c r="L6" s="19">
        <f t="shared" si="6"/>
        <v>0.48875379939209723</v>
      </c>
      <c r="M6" s="4" t="str">
        <f t="shared" si="7"/>
        <v>NO</v>
      </c>
      <c r="N6" s="19">
        <f t="shared" si="8"/>
        <v>0.27412280701754388</v>
      </c>
      <c r="O6" s="19">
        <f t="shared" si="9"/>
        <v>0.17959789626690556</v>
      </c>
      <c r="P6" s="19">
        <f t="shared" si="10"/>
        <v>9.4524910750638319E-2</v>
      </c>
      <c r="Q6" s="19">
        <f t="shared" si="11"/>
        <v>0.45372070328444947</v>
      </c>
      <c r="R6" s="19">
        <f t="shared" si="12"/>
        <v>0.39828153530800692</v>
      </c>
      <c r="S6" s="4" t="str">
        <f t="shared" si="13"/>
        <v>NO</v>
      </c>
      <c r="T6" s="49"/>
      <c r="U6" s="51">
        <f t="shared" si="14"/>
        <v>2736</v>
      </c>
      <c r="V6" s="24" t="e">
        <f t="shared" si="15"/>
        <v>#DIV/0!</v>
      </c>
      <c r="X6" t="s">
        <v>18</v>
      </c>
      <c r="Y6" s="10">
        <f>(H48-94350)/94350</f>
        <v>1.0595124536301006</v>
      </c>
    </row>
    <row r="7" spans="1:26">
      <c r="A7" s="7" t="s">
        <v>79</v>
      </c>
      <c r="B7" s="48">
        <v>18996</v>
      </c>
      <c r="C7" s="48">
        <v>3191</v>
      </c>
      <c r="D7" s="49">
        <f t="shared" si="0"/>
        <v>15805</v>
      </c>
      <c r="E7" s="49">
        <f t="shared" si="1"/>
        <v>22187</v>
      </c>
      <c r="F7" s="19">
        <f t="shared" si="2"/>
        <v>0.10211716304376349</v>
      </c>
      <c r="G7" s="5" t="str">
        <f t="shared" si="3"/>
        <v>YES</v>
      </c>
      <c r="H7" s="48">
        <v>6387</v>
      </c>
      <c r="I7" s="48">
        <v>1665</v>
      </c>
      <c r="J7" s="49">
        <f t="shared" si="4"/>
        <v>4722</v>
      </c>
      <c r="K7" s="49">
        <f t="shared" si="5"/>
        <v>8052</v>
      </c>
      <c r="L7" s="19">
        <f t="shared" si="6"/>
        <v>0.15847159146880324</v>
      </c>
      <c r="M7" s="4" t="str">
        <f t="shared" si="7"/>
        <v>NO</v>
      </c>
      <c r="N7" s="19">
        <f t="shared" si="8"/>
        <v>0.33622867972204673</v>
      </c>
      <c r="O7" s="19">
        <f t="shared" si="9"/>
        <v>6.7025878860530283E-2</v>
      </c>
      <c r="P7" s="19">
        <f t="shared" si="10"/>
        <v>0.26920280086151643</v>
      </c>
      <c r="Q7" s="19">
        <f t="shared" si="11"/>
        <v>0.40325455858257703</v>
      </c>
      <c r="R7" s="19">
        <f t="shared" si="12"/>
        <v>0.12118304466611114</v>
      </c>
      <c r="S7" s="4" t="str">
        <f t="shared" si="13"/>
        <v>YES</v>
      </c>
      <c r="T7" s="49"/>
      <c r="U7" s="51">
        <f t="shared" si="14"/>
        <v>18996</v>
      </c>
      <c r="V7" s="24" t="e">
        <f t="shared" si="15"/>
        <v>#DIV/0!</v>
      </c>
    </row>
    <row r="8" spans="1:26" ht="12.75" customHeight="1">
      <c r="A8" s="7" t="s">
        <v>308</v>
      </c>
      <c r="B8" s="48">
        <v>7381</v>
      </c>
      <c r="C8" s="48">
        <v>2050</v>
      </c>
      <c r="D8" s="49">
        <f t="shared" si="0"/>
        <v>5331</v>
      </c>
      <c r="E8" s="49">
        <f t="shared" si="1"/>
        <v>9431</v>
      </c>
      <c r="F8" s="18">
        <f t="shared" si="2"/>
        <v>0.16883899307718947</v>
      </c>
      <c r="G8" s="5" t="str">
        <f t="shared" si="3"/>
        <v>NO</v>
      </c>
      <c r="H8" s="48">
        <v>1417</v>
      </c>
      <c r="I8" s="48">
        <v>1059</v>
      </c>
      <c r="J8" s="49">
        <f t="shared" si="4"/>
        <v>358</v>
      </c>
      <c r="K8" s="49">
        <f t="shared" si="5"/>
        <v>2476</v>
      </c>
      <c r="L8" s="18">
        <f t="shared" si="6"/>
        <v>0.45431827590718865</v>
      </c>
      <c r="M8" s="4" t="str">
        <f t="shared" si="7"/>
        <v>NO</v>
      </c>
      <c r="N8" s="18">
        <f t="shared" si="8"/>
        <v>0.19197940658447366</v>
      </c>
      <c r="O8" s="18">
        <f t="shared" si="9"/>
        <v>0.133200752523222</v>
      </c>
      <c r="P8" s="18">
        <f t="shared" si="10"/>
        <v>5.8778654061251656E-2</v>
      </c>
      <c r="Q8" s="18">
        <f t="shared" si="11"/>
        <v>0.32518015910769565</v>
      </c>
      <c r="R8" s="18">
        <f t="shared" si="12"/>
        <v>0.42178014443541689</v>
      </c>
      <c r="S8" s="4" t="str">
        <f t="shared" si="13"/>
        <v>NO</v>
      </c>
      <c r="T8" s="49"/>
      <c r="U8" s="51">
        <f t="shared" si="14"/>
        <v>7381</v>
      </c>
      <c r="V8" s="23" t="e">
        <f t="shared" si="15"/>
        <v>#DIV/0!</v>
      </c>
      <c r="X8" t="s">
        <v>19</v>
      </c>
      <c r="Y8" s="1">
        <f>SUM(B5:B46)</f>
        <v>603276</v>
      </c>
      <c r="Z8" s="10">
        <f>Y8/Y3</f>
        <v>0.51546719437295574</v>
      </c>
    </row>
    <row r="9" spans="1:26" ht="12.75" customHeight="1">
      <c r="A9" s="7" t="s">
        <v>80</v>
      </c>
      <c r="B9" s="48">
        <v>7873</v>
      </c>
      <c r="C9" s="48">
        <v>1888</v>
      </c>
      <c r="D9" s="49">
        <f t="shared" si="0"/>
        <v>5985</v>
      </c>
      <c r="E9" s="49">
        <f t="shared" si="1"/>
        <v>9761</v>
      </c>
      <c r="F9" s="18">
        <f t="shared" si="2"/>
        <v>0.14577929185083721</v>
      </c>
      <c r="G9" s="5" t="str">
        <f t="shared" si="3"/>
        <v>YES</v>
      </c>
      <c r="H9" s="48">
        <v>872</v>
      </c>
      <c r="I9" s="48">
        <v>654</v>
      </c>
      <c r="J9" s="49">
        <f t="shared" si="4"/>
        <v>218</v>
      </c>
      <c r="K9" s="49">
        <f t="shared" si="5"/>
        <v>1526</v>
      </c>
      <c r="L9" s="18">
        <f t="shared" si="6"/>
        <v>0.45592705167173253</v>
      </c>
      <c r="M9" s="4" t="str">
        <f t="shared" si="7"/>
        <v>NO</v>
      </c>
      <c r="N9" s="18">
        <f t="shared" si="8"/>
        <v>0.11075828781912866</v>
      </c>
      <c r="O9" s="18">
        <f t="shared" si="9"/>
        <v>7.8707977923421935E-2</v>
      </c>
      <c r="P9" s="18">
        <f t="shared" si="10"/>
        <v>3.205030989570673E-2</v>
      </c>
      <c r="Q9" s="18">
        <f t="shared" si="11"/>
        <v>0.1894662657425506</v>
      </c>
      <c r="R9" s="18">
        <f t="shared" si="12"/>
        <v>0.43199291025842901</v>
      </c>
      <c r="S9" s="4" t="str">
        <f t="shared" si="13"/>
        <v>NO</v>
      </c>
      <c r="T9" s="49"/>
      <c r="U9" s="51">
        <f t="shared" si="14"/>
        <v>7873</v>
      </c>
      <c r="V9" s="23" t="e">
        <f t="shared" si="15"/>
        <v>#DIV/0!</v>
      </c>
      <c r="X9" t="s">
        <v>20</v>
      </c>
      <c r="Y9" s="1">
        <f>SUM(H5:H46)</f>
        <v>194315</v>
      </c>
      <c r="Z9" s="10">
        <f>Y9/Y3</f>
        <v>0.16603181275996542</v>
      </c>
    </row>
    <row r="10" spans="1:26" ht="12.75" customHeight="1">
      <c r="A10" s="7" t="s">
        <v>82</v>
      </c>
      <c r="B10" s="48">
        <v>3647</v>
      </c>
      <c r="C10" s="48">
        <v>1814</v>
      </c>
      <c r="D10" s="49">
        <f t="shared" si="0"/>
        <v>1833</v>
      </c>
      <c r="E10" s="49">
        <f t="shared" si="1"/>
        <v>5461</v>
      </c>
      <c r="F10" s="19">
        <f t="shared" si="2"/>
        <v>0.30236785366329322</v>
      </c>
      <c r="G10" s="5" t="str">
        <f t="shared" si="3"/>
        <v>NO</v>
      </c>
      <c r="H10" s="48">
        <v>1091</v>
      </c>
      <c r="I10" s="48">
        <v>850</v>
      </c>
      <c r="J10" s="49">
        <f t="shared" si="4"/>
        <v>241</v>
      </c>
      <c r="K10" s="49">
        <f t="shared" si="5"/>
        <v>1941</v>
      </c>
      <c r="L10" s="19">
        <f t="shared" si="6"/>
        <v>0.47361807995230393</v>
      </c>
      <c r="M10" s="4" t="str">
        <f t="shared" si="7"/>
        <v>NO</v>
      </c>
      <c r="N10" s="19">
        <f t="shared" si="8"/>
        <v>0.29914998629010148</v>
      </c>
      <c r="O10" s="19">
        <f t="shared" si="9"/>
        <v>0.17938965349361538</v>
      </c>
      <c r="P10" s="19">
        <f t="shared" si="10"/>
        <v>0.1197603327964861</v>
      </c>
      <c r="Q10" s="19">
        <f t="shared" si="11"/>
        <v>0.47853963978371683</v>
      </c>
      <c r="R10" s="19">
        <f t="shared" si="12"/>
        <v>0.36453774390145133</v>
      </c>
      <c r="S10" s="4" t="str">
        <f t="shared" si="13"/>
        <v>NO</v>
      </c>
      <c r="T10" s="49"/>
      <c r="U10" s="51">
        <f t="shared" si="14"/>
        <v>3647</v>
      </c>
      <c r="V10" s="24" t="e">
        <f t="shared" si="15"/>
        <v>#DIV/0!</v>
      </c>
    </row>
    <row r="11" spans="1:26" ht="17.45" customHeight="1">
      <c r="A11" s="7" t="s">
        <v>84</v>
      </c>
      <c r="B11" s="48">
        <v>12137</v>
      </c>
      <c r="C11" s="48">
        <v>3774</v>
      </c>
      <c r="D11" s="49">
        <f t="shared" si="0"/>
        <v>8363</v>
      </c>
      <c r="E11" s="49">
        <f t="shared" si="1"/>
        <v>15911</v>
      </c>
      <c r="F11" s="18">
        <f t="shared" si="2"/>
        <v>0.18902734811008967</v>
      </c>
      <c r="G11" s="5" t="str">
        <f t="shared" si="3"/>
        <v>NO</v>
      </c>
      <c r="H11" s="48">
        <v>2393</v>
      </c>
      <c r="I11" s="48">
        <v>1413</v>
      </c>
      <c r="J11" s="49">
        <f t="shared" si="4"/>
        <v>980</v>
      </c>
      <c r="K11" s="49">
        <f t="shared" si="5"/>
        <v>3806</v>
      </c>
      <c r="L11" s="18">
        <f t="shared" si="6"/>
        <v>0.35894967210595241</v>
      </c>
      <c r="M11" s="4" t="str">
        <f t="shared" si="7"/>
        <v>NO</v>
      </c>
      <c r="N11" s="18">
        <f t="shared" si="8"/>
        <v>0.19716569168657824</v>
      </c>
      <c r="O11" s="18">
        <f t="shared" si="9"/>
        <v>9.8970016297297486E-2</v>
      </c>
      <c r="P11" s="18">
        <f t="shared" si="10"/>
        <v>9.8195675389280757E-2</v>
      </c>
      <c r="Q11" s="18">
        <f t="shared" si="11"/>
        <v>0.29613570798387573</v>
      </c>
      <c r="R11" s="18">
        <f t="shared" si="12"/>
        <v>0.30514509462129275</v>
      </c>
      <c r="S11" s="4" t="str">
        <f t="shared" si="13"/>
        <v>NO</v>
      </c>
      <c r="T11" s="49"/>
      <c r="U11" s="51">
        <f t="shared" si="14"/>
        <v>12137</v>
      </c>
      <c r="V11" s="23" t="e">
        <f t="shared" si="15"/>
        <v>#DIV/0!</v>
      </c>
    </row>
    <row r="12" spans="1:26" ht="12.75" customHeight="1">
      <c r="A12" s="7" t="s">
        <v>87</v>
      </c>
      <c r="B12" s="48">
        <v>1679</v>
      </c>
      <c r="C12" s="48">
        <v>716</v>
      </c>
      <c r="D12" s="49">
        <f t="shared" si="0"/>
        <v>963</v>
      </c>
      <c r="E12" s="49">
        <f t="shared" si="1"/>
        <v>2395</v>
      </c>
      <c r="F12" s="18">
        <f t="shared" si="2"/>
        <v>0.25923666388482075</v>
      </c>
      <c r="G12" s="5" t="str">
        <f t="shared" si="3"/>
        <v>NO</v>
      </c>
      <c r="H12" s="48">
        <v>253</v>
      </c>
      <c r="I12" s="48">
        <v>235</v>
      </c>
      <c r="J12" s="49">
        <f t="shared" si="4"/>
        <v>18</v>
      </c>
      <c r="K12" s="49">
        <f t="shared" si="5"/>
        <v>488</v>
      </c>
      <c r="L12" s="18">
        <f t="shared" si="6"/>
        <v>0.56465273856578202</v>
      </c>
      <c r="M12" s="4" t="str">
        <f t="shared" si="7"/>
        <v>NO</v>
      </c>
      <c r="N12" s="18">
        <f t="shared" si="8"/>
        <v>0.15068493150684931</v>
      </c>
      <c r="O12" s="18">
        <f t="shared" si="9"/>
        <v>0.12434150830734254</v>
      </c>
      <c r="P12" s="18">
        <f t="shared" si="10"/>
        <v>2.6343423199506763E-2</v>
      </c>
      <c r="Q12" s="18">
        <f t="shared" si="11"/>
        <v>0.27502643981419184</v>
      </c>
      <c r="R12" s="18">
        <f t="shared" si="12"/>
        <v>0.50162642201912166</v>
      </c>
      <c r="S12" s="4" t="str">
        <f t="shared" si="13"/>
        <v>NO</v>
      </c>
      <c r="T12" s="49"/>
      <c r="U12" s="51">
        <f t="shared" si="14"/>
        <v>1679</v>
      </c>
      <c r="V12" s="23" t="e">
        <f t="shared" si="15"/>
        <v>#DIV/0!</v>
      </c>
    </row>
    <row r="13" spans="1:26" ht="12" customHeight="1">
      <c r="A13" s="7" t="s">
        <v>88</v>
      </c>
      <c r="B13" s="48">
        <v>9461</v>
      </c>
      <c r="C13" s="48">
        <v>2575</v>
      </c>
      <c r="D13" s="49">
        <f t="shared" si="0"/>
        <v>6886</v>
      </c>
      <c r="E13" s="49">
        <f t="shared" si="1"/>
        <v>12036</v>
      </c>
      <c r="F13" s="19">
        <f t="shared" si="2"/>
        <v>0.16545286376418436</v>
      </c>
      <c r="G13" s="5" t="str">
        <f t="shared" si="3"/>
        <v>NO</v>
      </c>
      <c r="H13" s="48">
        <v>4527</v>
      </c>
      <c r="I13" s="48">
        <v>2037</v>
      </c>
      <c r="J13" s="49">
        <f t="shared" si="4"/>
        <v>2490</v>
      </c>
      <c r="K13" s="49">
        <f t="shared" si="5"/>
        <v>6564</v>
      </c>
      <c r="L13" s="19">
        <f t="shared" si="6"/>
        <v>0.2735360884339354</v>
      </c>
      <c r="M13" s="4" t="str">
        <f t="shared" si="7"/>
        <v>NO</v>
      </c>
      <c r="N13" s="19">
        <f t="shared" si="8"/>
        <v>0.4784906458091111</v>
      </c>
      <c r="O13" s="19">
        <f t="shared" si="9"/>
        <v>0.1714530820267916</v>
      </c>
      <c r="P13" s="19">
        <f t="shared" si="10"/>
        <v>0.3070375637823195</v>
      </c>
      <c r="Q13" s="19">
        <f t="shared" si="11"/>
        <v>0.64994372783590271</v>
      </c>
      <c r="R13" s="19">
        <f t="shared" si="12"/>
        <v>0.21782410690272083</v>
      </c>
      <c r="S13" s="4" t="str">
        <f t="shared" si="13"/>
        <v>NO</v>
      </c>
      <c r="T13" s="49"/>
      <c r="U13" s="51">
        <f t="shared" si="14"/>
        <v>9461</v>
      </c>
      <c r="V13" s="24" t="e">
        <f t="shared" si="15"/>
        <v>#DIV/0!</v>
      </c>
    </row>
    <row r="14" spans="1:26" ht="13.15" customHeight="1">
      <c r="A14" s="7" t="s">
        <v>309</v>
      </c>
      <c r="B14" s="48">
        <v>5222</v>
      </c>
      <c r="C14" s="48">
        <v>1937</v>
      </c>
      <c r="D14" s="49">
        <f t="shared" si="0"/>
        <v>3285</v>
      </c>
      <c r="E14" s="49">
        <f t="shared" si="1"/>
        <v>7159</v>
      </c>
      <c r="F14" s="18">
        <f t="shared" si="2"/>
        <v>0.22548977380011384</v>
      </c>
      <c r="G14" s="5" t="str">
        <f t="shared" si="3"/>
        <v>NO</v>
      </c>
      <c r="H14" s="48">
        <v>1244</v>
      </c>
      <c r="I14" s="48">
        <v>896</v>
      </c>
      <c r="J14" s="49">
        <f t="shared" si="4"/>
        <v>348</v>
      </c>
      <c r="K14" s="49">
        <f t="shared" si="5"/>
        <v>2140</v>
      </c>
      <c r="L14" s="18">
        <f t="shared" si="6"/>
        <v>0.43784634329889854</v>
      </c>
      <c r="M14" s="4" t="str">
        <f t="shared" si="7"/>
        <v>NO</v>
      </c>
      <c r="N14" s="18">
        <f t="shared" si="8"/>
        <v>0.23822290310225966</v>
      </c>
      <c r="O14" s="18">
        <f t="shared" si="9"/>
        <v>0.14707846469350655</v>
      </c>
      <c r="P14" s="18">
        <f t="shared" si="10"/>
        <v>9.1144438408753109E-2</v>
      </c>
      <c r="Q14" s="18">
        <f t="shared" si="11"/>
        <v>0.38530136779576618</v>
      </c>
      <c r="R14" s="18">
        <f t="shared" si="12"/>
        <v>0.3753182412990213</v>
      </c>
      <c r="S14" s="4" t="str">
        <f t="shared" si="13"/>
        <v>NO</v>
      </c>
      <c r="T14" s="49"/>
      <c r="U14" s="51">
        <f t="shared" si="14"/>
        <v>5222</v>
      </c>
      <c r="V14" s="23" t="e">
        <f t="shared" si="15"/>
        <v>#DIV/0!</v>
      </c>
    </row>
    <row r="15" spans="1:26">
      <c r="A15" s="7" t="s">
        <v>310</v>
      </c>
      <c r="B15" s="48">
        <v>8574</v>
      </c>
      <c r="C15" s="48">
        <v>2765</v>
      </c>
      <c r="D15" s="49">
        <f t="shared" si="0"/>
        <v>5809</v>
      </c>
      <c r="E15" s="49">
        <f t="shared" si="1"/>
        <v>11339</v>
      </c>
      <c r="F15" s="19">
        <f t="shared" si="2"/>
        <v>0.19604047863655086</v>
      </c>
      <c r="G15" s="5" t="str">
        <f t="shared" si="3"/>
        <v>NO</v>
      </c>
      <c r="H15" s="48">
        <v>1564</v>
      </c>
      <c r="I15" s="48">
        <v>1048</v>
      </c>
      <c r="J15" s="49">
        <f t="shared" si="4"/>
        <v>516</v>
      </c>
      <c r="K15" s="49">
        <f t="shared" si="5"/>
        <v>2612</v>
      </c>
      <c r="L15" s="19">
        <f t="shared" si="6"/>
        <v>0.40734147498037143</v>
      </c>
      <c r="M15" s="4" t="str">
        <f t="shared" si="7"/>
        <v>NO</v>
      </c>
      <c r="N15" s="19">
        <f t="shared" si="8"/>
        <v>0.18241194308374153</v>
      </c>
      <c r="O15" s="19">
        <f t="shared" si="9"/>
        <v>0.10714356748868453</v>
      </c>
      <c r="P15" s="19">
        <f t="shared" si="10"/>
        <v>7.5268375595057002E-2</v>
      </c>
      <c r="Q15" s="19">
        <f t="shared" si="11"/>
        <v>0.28955551057242607</v>
      </c>
      <c r="R15" s="19">
        <f t="shared" si="12"/>
        <v>0.35706471118711325</v>
      </c>
      <c r="S15" s="4" t="str">
        <f t="shared" si="13"/>
        <v>NO</v>
      </c>
      <c r="T15" s="49"/>
      <c r="U15" s="51">
        <f t="shared" si="14"/>
        <v>8574</v>
      </c>
      <c r="V15" s="24" t="e">
        <f t="shared" si="15"/>
        <v>#DIV/0!</v>
      </c>
    </row>
    <row r="16" spans="1:26" ht="12.75" customHeight="1">
      <c r="A16" s="7" t="s">
        <v>90</v>
      </c>
      <c r="B16" s="48">
        <v>1087</v>
      </c>
      <c r="C16" s="48">
        <v>850</v>
      </c>
      <c r="D16" s="49">
        <f t="shared" si="0"/>
        <v>237</v>
      </c>
      <c r="E16" s="49">
        <f t="shared" si="1"/>
        <v>1937</v>
      </c>
      <c r="F16" s="18">
        <f t="shared" si="2"/>
        <v>0.47536092477273556</v>
      </c>
      <c r="G16" s="5" t="str">
        <f t="shared" si="3"/>
        <v>NO</v>
      </c>
      <c r="H16" s="48">
        <v>157</v>
      </c>
      <c r="I16" s="48">
        <v>260</v>
      </c>
      <c r="J16" s="49">
        <f t="shared" si="4"/>
        <v>-103</v>
      </c>
      <c r="K16" s="49">
        <f t="shared" si="5"/>
        <v>417</v>
      </c>
      <c r="L16" s="18">
        <f t="shared" si="6"/>
        <v>1.0067179060267555</v>
      </c>
      <c r="M16" s="4" t="str">
        <f t="shared" si="7"/>
        <v>NO</v>
      </c>
      <c r="N16" s="18">
        <f t="shared" si="8"/>
        <v>0.14443422263109476</v>
      </c>
      <c r="O16" s="18">
        <f t="shared" si="9"/>
        <v>0.21084575326661101</v>
      </c>
      <c r="P16" s="18">
        <f t="shared" si="10"/>
        <v>-6.6411530635516247E-2</v>
      </c>
      <c r="Q16" s="18">
        <f t="shared" si="11"/>
        <v>0.35527997589770577</v>
      </c>
      <c r="R16" s="18">
        <f t="shared" si="12"/>
        <v>0.88741925464467186</v>
      </c>
      <c r="S16" s="4" t="str">
        <f t="shared" si="13"/>
        <v>NO</v>
      </c>
      <c r="T16" s="49"/>
      <c r="U16" s="51">
        <f t="shared" si="14"/>
        <v>1087</v>
      </c>
      <c r="V16" s="23" t="e">
        <f t="shared" si="15"/>
        <v>#DIV/0!</v>
      </c>
    </row>
    <row r="17" spans="1:22" ht="12.75" customHeight="1">
      <c r="A17" s="7" t="s">
        <v>91</v>
      </c>
      <c r="B17" s="48">
        <v>3037</v>
      </c>
      <c r="C17" s="48">
        <v>1907</v>
      </c>
      <c r="D17" s="49">
        <f t="shared" si="0"/>
        <v>1130</v>
      </c>
      <c r="E17" s="49">
        <f t="shared" si="1"/>
        <v>4944</v>
      </c>
      <c r="F17" s="18">
        <f t="shared" si="2"/>
        <v>0.38171567886642249</v>
      </c>
      <c r="G17" s="5" t="str">
        <f t="shared" si="3"/>
        <v>NO</v>
      </c>
      <c r="H17" s="48">
        <v>1075</v>
      </c>
      <c r="I17" s="48">
        <v>1630</v>
      </c>
      <c r="J17" s="49">
        <f t="shared" si="4"/>
        <v>-555</v>
      </c>
      <c r="K17" s="49">
        <f t="shared" si="5"/>
        <v>2705</v>
      </c>
      <c r="L17" s="18">
        <f t="shared" si="6"/>
        <v>0.92175019438750261</v>
      </c>
      <c r="M17" s="4" t="str">
        <f t="shared" si="7"/>
        <v>NO</v>
      </c>
      <c r="N17" s="18">
        <f t="shared" si="8"/>
        <v>0.3539677313137965</v>
      </c>
      <c r="O17" s="18">
        <f t="shared" si="9"/>
        <v>0.48852879397233251</v>
      </c>
      <c r="P17" s="18">
        <f t="shared" si="10"/>
        <v>-0.13456106265853601</v>
      </c>
      <c r="Q17" s="18">
        <f t="shared" si="11"/>
        <v>0.84249652528612895</v>
      </c>
      <c r="R17" s="18">
        <f t="shared" si="12"/>
        <v>0.83899735479973081</v>
      </c>
      <c r="S17" s="4" t="str">
        <f t="shared" si="13"/>
        <v>NO</v>
      </c>
      <c r="T17" s="49"/>
      <c r="U17" s="51">
        <f t="shared" si="14"/>
        <v>3037</v>
      </c>
      <c r="V17" s="23" t="e">
        <f t="shared" si="15"/>
        <v>#DIV/0!</v>
      </c>
    </row>
    <row r="18" spans="1:22" ht="12.75" customHeight="1">
      <c r="A18" s="7" t="s">
        <v>93</v>
      </c>
      <c r="B18" s="48">
        <v>2650</v>
      </c>
      <c r="C18" s="48">
        <v>1371</v>
      </c>
      <c r="D18" s="49">
        <f t="shared" si="0"/>
        <v>1279</v>
      </c>
      <c r="E18" s="49">
        <f t="shared" si="1"/>
        <v>4021</v>
      </c>
      <c r="F18" s="19">
        <f t="shared" si="2"/>
        <v>0.31450364168148187</v>
      </c>
      <c r="G18" s="5" t="str">
        <f t="shared" si="3"/>
        <v>NO</v>
      </c>
      <c r="H18" s="48">
        <v>768</v>
      </c>
      <c r="I18" s="48">
        <v>667</v>
      </c>
      <c r="J18" s="49">
        <f t="shared" si="4"/>
        <v>101</v>
      </c>
      <c r="K18" s="49">
        <f t="shared" si="5"/>
        <v>1435</v>
      </c>
      <c r="L18" s="19">
        <f t="shared" si="6"/>
        <v>0.52795719351570414</v>
      </c>
      <c r="M18" s="4" t="str">
        <f t="shared" si="7"/>
        <v>NO</v>
      </c>
      <c r="N18" s="19">
        <f t="shared" si="8"/>
        <v>0.28981132075471699</v>
      </c>
      <c r="O18" s="19">
        <f t="shared" si="9"/>
        <v>0.20216585246823865</v>
      </c>
      <c r="P18" s="19">
        <f t="shared" si="10"/>
        <v>8.7645468286478345E-2</v>
      </c>
      <c r="Q18" s="19">
        <f t="shared" si="11"/>
        <v>0.49197717322295564</v>
      </c>
      <c r="R18" s="19">
        <f t="shared" si="12"/>
        <v>0.42405926184209758</v>
      </c>
      <c r="S18" s="4" t="str">
        <f t="shared" si="13"/>
        <v>NO</v>
      </c>
      <c r="T18" s="49"/>
      <c r="U18" s="51">
        <f t="shared" si="14"/>
        <v>2650</v>
      </c>
      <c r="V18" s="24" t="e">
        <f t="shared" si="15"/>
        <v>#DIV/0!</v>
      </c>
    </row>
    <row r="19" spans="1:22" ht="13.15" customHeight="1">
      <c r="A19" s="7" t="s">
        <v>311</v>
      </c>
      <c r="B19" s="48">
        <v>935</v>
      </c>
      <c r="C19" s="48">
        <v>985</v>
      </c>
      <c r="D19" s="49">
        <f t="shared" si="0"/>
        <v>-50</v>
      </c>
      <c r="E19" s="49">
        <f t="shared" si="1"/>
        <v>1920</v>
      </c>
      <c r="F19" s="18">
        <f t="shared" si="2"/>
        <v>0.64041090323943883</v>
      </c>
      <c r="G19" s="5" t="str">
        <f t="shared" si="3"/>
        <v>NO</v>
      </c>
      <c r="H19" s="48">
        <v>343</v>
      </c>
      <c r="I19" s="48">
        <v>403</v>
      </c>
      <c r="J19" s="49">
        <f t="shared" si="4"/>
        <v>-60</v>
      </c>
      <c r="K19" s="49">
        <f t="shared" si="5"/>
        <v>746</v>
      </c>
      <c r="L19" s="18">
        <f t="shared" si="6"/>
        <v>0.71424140650615431</v>
      </c>
      <c r="M19" s="4" t="str">
        <f t="shared" si="7"/>
        <v>NO</v>
      </c>
      <c r="N19" s="18">
        <f t="shared" si="8"/>
        <v>0.36684491978609624</v>
      </c>
      <c r="O19" s="18">
        <f t="shared" si="9"/>
        <v>0.19084476294068276</v>
      </c>
      <c r="P19" s="18">
        <f t="shared" si="10"/>
        <v>0.17600015684541348</v>
      </c>
      <c r="Q19" s="18">
        <f t="shared" si="11"/>
        <v>0.55768968272677899</v>
      </c>
      <c r="R19" s="18">
        <f t="shared" si="12"/>
        <v>0.31625094747673999</v>
      </c>
      <c r="S19" s="4" t="str">
        <f t="shared" si="13"/>
        <v>NO</v>
      </c>
      <c r="T19" s="49"/>
      <c r="U19" s="51">
        <f t="shared" si="14"/>
        <v>935</v>
      </c>
      <c r="V19" s="23" t="e">
        <f t="shared" si="15"/>
        <v>#DIV/0!</v>
      </c>
    </row>
    <row r="20" spans="1:22" ht="12.75" customHeight="1">
      <c r="A20" s="7" t="s">
        <v>96</v>
      </c>
      <c r="B20" s="48">
        <v>4877</v>
      </c>
      <c r="C20" s="48">
        <v>2405</v>
      </c>
      <c r="D20" s="49">
        <f t="shared" si="0"/>
        <v>2472</v>
      </c>
      <c r="E20" s="49">
        <f t="shared" si="1"/>
        <v>7282</v>
      </c>
      <c r="F20" s="19">
        <f t="shared" si="2"/>
        <v>0.29977569797567266</v>
      </c>
      <c r="G20" s="5" t="str">
        <f t="shared" si="3"/>
        <v>NO</v>
      </c>
      <c r="H20" s="48">
        <v>2398</v>
      </c>
      <c r="I20" s="48">
        <v>1866</v>
      </c>
      <c r="J20" s="49">
        <f t="shared" si="4"/>
        <v>532</v>
      </c>
      <c r="K20" s="49">
        <f t="shared" si="5"/>
        <v>4264</v>
      </c>
      <c r="L20" s="19">
        <f t="shared" si="6"/>
        <v>0.47303857571279001</v>
      </c>
      <c r="M20" s="4" t="str">
        <f t="shared" si="7"/>
        <v>NO</v>
      </c>
      <c r="N20" s="19">
        <f t="shared" si="8"/>
        <v>0.49169571457863442</v>
      </c>
      <c r="O20" s="19">
        <f t="shared" si="9"/>
        <v>0.2959733816273622</v>
      </c>
      <c r="P20" s="19">
        <f t="shared" si="10"/>
        <v>0.19572233295127223</v>
      </c>
      <c r="Q20" s="19">
        <f t="shared" si="11"/>
        <v>0.78766909620599668</v>
      </c>
      <c r="R20" s="19">
        <f t="shared" si="12"/>
        <v>0.36592352345207768</v>
      </c>
      <c r="S20" s="4" t="str">
        <f t="shared" si="13"/>
        <v>NO</v>
      </c>
      <c r="T20" s="49"/>
      <c r="U20" s="51">
        <f t="shared" si="14"/>
        <v>4877</v>
      </c>
      <c r="V20" s="24" t="e">
        <f t="shared" si="15"/>
        <v>#DIV/0!</v>
      </c>
    </row>
    <row r="21" spans="1:22">
      <c r="A21" s="7" t="s">
        <v>98</v>
      </c>
      <c r="B21" s="48">
        <v>444872</v>
      </c>
      <c r="C21" s="48">
        <v>20065</v>
      </c>
      <c r="D21" s="49">
        <f t="shared" si="0"/>
        <v>424807</v>
      </c>
      <c r="E21" s="49">
        <f t="shared" si="1"/>
        <v>464937</v>
      </c>
      <c r="F21" s="18">
        <f t="shared" si="2"/>
        <v>2.7418152612566651E-2</v>
      </c>
      <c r="G21" s="5" t="str">
        <f t="shared" si="3"/>
        <v>YES</v>
      </c>
      <c r="H21" s="48">
        <v>149838</v>
      </c>
      <c r="I21" s="48">
        <v>13376</v>
      </c>
      <c r="J21" s="49">
        <f t="shared" si="4"/>
        <v>136462</v>
      </c>
      <c r="K21" s="49">
        <f t="shared" si="5"/>
        <v>163214</v>
      </c>
      <c r="L21" s="18">
        <f t="shared" si="6"/>
        <v>5.4267321980281759E-2</v>
      </c>
      <c r="M21" s="4" t="str">
        <f t="shared" si="7"/>
        <v>YES</v>
      </c>
      <c r="N21" s="18">
        <f t="shared" si="8"/>
        <v>0.3368114873491701</v>
      </c>
      <c r="O21" s="18">
        <f t="shared" si="9"/>
        <v>2.5947208584492145E-2</v>
      </c>
      <c r="P21" s="18">
        <f t="shared" si="10"/>
        <v>0.31086427876467798</v>
      </c>
      <c r="Q21" s="18">
        <f t="shared" si="11"/>
        <v>0.36275869593366222</v>
      </c>
      <c r="R21" s="18">
        <f t="shared" si="12"/>
        <v>4.6831475977440397E-2</v>
      </c>
      <c r="S21" s="4" t="str">
        <f t="shared" si="13"/>
        <v>YES</v>
      </c>
      <c r="T21" s="49"/>
      <c r="U21" s="51">
        <f t="shared" si="14"/>
        <v>444872</v>
      </c>
      <c r="V21" s="23" t="e">
        <f t="shared" si="15"/>
        <v>#DIV/0!</v>
      </c>
    </row>
    <row r="22" spans="1:22" ht="13.15" customHeight="1">
      <c r="A22" s="7" t="s">
        <v>312</v>
      </c>
      <c r="B22" s="48">
        <v>532</v>
      </c>
      <c r="C22" s="48">
        <v>518</v>
      </c>
      <c r="D22" s="49">
        <f t="shared" si="0"/>
        <v>14</v>
      </c>
      <c r="E22" s="49">
        <f t="shared" si="1"/>
        <v>1050</v>
      </c>
      <c r="F22" s="18">
        <f t="shared" si="2"/>
        <v>0.59190529515277557</v>
      </c>
      <c r="G22" s="5" t="str">
        <f t="shared" si="3"/>
        <v>NO</v>
      </c>
      <c r="H22" s="48">
        <v>0</v>
      </c>
      <c r="I22" s="48">
        <v>249</v>
      </c>
      <c r="J22" s="49">
        <f t="shared" si="4"/>
        <v>-249</v>
      </c>
      <c r="K22" s="49">
        <f t="shared" si="5"/>
        <v>249</v>
      </c>
      <c r="L22" s="18" t="e">
        <f t="shared" si="6"/>
        <v>#DIV/0!</v>
      </c>
      <c r="M22" s="4" t="e">
        <f t="shared" si="7"/>
        <v>#DIV/0!</v>
      </c>
      <c r="N22" s="18">
        <f t="shared" si="8"/>
        <v>0</v>
      </c>
      <c r="O22" s="18">
        <f t="shared" si="9"/>
        <v>0.46804511278195488</v>
      </c>
      <c r="P22" s="18">
        <f t="shared" si="10"/>
        <v>-0.46804511278195488</v>
      </c>
      <c r="Q22" s="18">
        <f t="shared" si="11"/>
        <v>0.46804511278195488</v>
      </c>
      <c r="R22" s="18" t="e">
        <f t="shared" si="12"/>
        <v>#DIV/0!</v>
      </c>
      <c r="S22" s="4" t="e">
        <f t="shared" si="13"/>
        <v>#DIV/0!</v>
      </c>
      <c r="T22" s="49"/>
      <c r="U22" s="51">
        <f t="shared" si="14"/>
        <v>532</v>
      </c>
      <c r="V22" s="23" t="e">
        <f t="shared" si="15"/>
        <v>#DIV/0!</v>
      </c>
    </row>
    <row r="23" spans="1:22" ht="12.75" customHeight="1">
      <c r="A23" s="7" t="s">
        <v>99</v>
      </c>
      <c r="B23" s="48">
        <v>4933</v>
      </c>
      <c r="C23" s="48">
        <v>1740</v>
      </c>
      <c r="D23" s="49">
        <f t="shared" si="0"/>
        <v>3193</v>
      </c>
      <c r="E23" s="49">
        <f t="shared" si="1"/>
        <v>6673</v>
      </c>
      <c r="F23" s="18">
        <f t="shared" si="2"/>
        <v>0.21442342588250948</v>
      </c>
      <c r="G23" s="5" t="str">
        <f t="shared" si="3"/>
        <v>NO</v>
      </c>
      <c r="H23" s="48">
        <v>1153</v>
      </c>
      <c r="I23" s="48">
        <v>800</v>
      </c>
      <c r="J23" s="49">
        <f t="shared" si="4"/>
        <v>353</v>
      </c>
      <c r="K23" s="49">
        <f t="shared" si="5"/>
        <v>1953</v>
      </c>
      <c r="L23" s="18">
        <f t="shared" si="6"/>
        <v>0.42178854158703211</v>
      </c>
      <c r="M23" s="4" t="str">
        <f t="shared" si="7"/>
        <v>NO</v>
      </c>
      <c r="N23" s="18">
        <f t="shared" si="8"/>
        <v>0.23373200891952159</v>
      </c>
      <c r="O23" s="18">
        <f t="shared" si="9"/>
        <v>0.13965383311163809</v>
      </c>
      <c r="P23" s="18">
        <f t="shared" si="10"/>
        <v>9.4078175807883496E-2</v>
      </c>
      <c r="Q23" s="18">
        <f t="shared" si="11"/>
        <v>0.37338584203115965</v>
      </c>
      <c r="R23" s="18">
        <f t="shared" si="12"/>
        <v>0.36321917384263108</v>
      </c>
      <c r="S23" s="4" t="str">
        <f t="shared" si="13"/>
        <v>NO</v>
      </c>
      <c r="T23" s="49"/>
      <c r="U23" s="51">
        <f t="shared" si="14"/>
        <v>4933</v>
      </c>
      <c r="V23" s="23" t="e">
        <f t="shared" si="15"/>
        <v>#DIV/0!</v>
      </c>
    </row>
    <row r="24" spans="1:22" ht="12.75" customHeight="1">
      <c r="A24" s="7" t="s">
        <v>313</v>
      </c>
      <c r="B24" s="48">
        <v>7849</v>
      </c>
      <c r="C24" s="48">
        <v>2795</v>
      </c>
      <c r="D24" s="49">
        <f t="shared" si="0"/>
        <v>5054</v>
      </c>
      <c r="E24" s="49">
        <f t="shared" si="1"/>
        <v>10644</v>
      </c>
      <c r="F24" s="18">
        <f t="shared" si="2"/>
        <v>0.21647192583726035</v>
      </c>
      <c r="G24" s="5" t="str">
        <f t="shared" si="3"/>
        <v>NO</v>
      </c>
      <c r="H24" s="48">
        <v>1209</v>
      </c>
      <c r="I24" s="48">
        <v>815</v>
      </c>
      <c r="J24" s="49">
        <f t="shared" si="4"/>
        <v>394</v>
      </c>
      <c r="K24" s="49">
        <f t="shared" si="5"/>
        <v>2024</v>
      </c>
      <c r="L24" s="18">
        <f t="shared" si="6"/>
        <v>0.40979382091255806</v>
      </c>
      <c r="M24" s="4" t="str">
        <f t="shared" si="7"/>
        <v>NO</v>
      </c>
      <c r="N24" s="18">
        <f t="shared" si="8"/>
        <v>0.15403236081029431</v>
      </c>
      <c r="O24" s="18">
        <f t="shared" si="9"/>
        <v>8.816530725569259E-2</v>
      </c>
      <c r="P24" s="18">
        <f t="shared" si="10"/>
        <v>6.5867053554601721E-2</v>
      </c>
      <c r="Q24" s="18">
        <f t="shared" si="11"/>
        <v>0.24219766806598692</v>
      </c>
      <c r="R24" s="18">
        <f t="shared" si="12"/>
        <v>0.34795241195086046</v>
      </c>
      <c r="S24" s="4" t="str">
        <f t="shared" si="13"/>
        <v>NO</v>
      </c>
      <c r="T24" s="49"/>
      <c r="U24" s="51">
        <f t="shared" si="14"/>
        <v>7849</v>
      </c>
      <c r="V24" s="23" t="e">
        <f t="shared" si="15"/>
        <v>#DIV/0!</v>
      </c>
    </row>
    <row r="25" spans="1:22" ht="12.75" customHeight="1">
      <c r="A25" s="7" t="s">
        <v>314</v>
      </c>
      <c r="B25" s="48">
        <v>11235</v>
      </c>
      <c r="C25" s="48">
        <v>2843</v>
      </c>
      <c r="D25" s="49">
        <f t="shared" si="0"/>
        <v>8392</v>
      </c>
      <c r="E25" s="49">
        <f t="shared" si="1"/>
        <v>14078</v>
      </c>
      <c r="F25" s="18">
        <f t="shared" si="2"/>
        <v>0.15382888092600333</v>
      </c>
      <c r="G25" s="5" t="str">
        <f t="shared" si="3"/>
        <v>NO</v>
      </c>
      <c r="H25" s="48">
        <v>2031</v>
      </c>
      <c r="I25" s="48">
        <v>1140</v>
      </c>
      <c r="J25" s="49">
        <f t="shared" si="4"/>
        <v>891</v>
      </c>
      <c r="K25" s="49">
        <f t="shared" si="5"/>
        <v>3171</v>
      </c>
      <c r="L25" s="18">
        <f t="shared" si="6"/>
        <v>0.34121571567751524</v>
      </c>
      <c r="M25" s="4" t="str">
        <f t="shared" si="7"/>
        <v>NO</v>
      </c>
      <c r="N25" s="18">
        <f t="shared" si="8"/>
        <v>0.1807743658210948</v>
      </c>
      <c r="O25" s="18">
        <f t="shared" si="9"/>
        <v>9.0572102400993448E-2</v>
      </c>
      <c r="P25" s="18">
        <f t="shared" si="10"/>
        <v>9.0202263420101347E-2</v>
      </c>
      <c r="Q25" s="18">
        <f t="shared" si="11"/>
        <v>0.27134646822208824</v>
      </c>
      <c r="R25" s="18">
        <f t="shared" si="12"/>
        <v>0.30457320962023626</v>
      </c>
      <c r="S25" s="4" t="str">
        <f t="shared" si="13"/>
        <v>NO</v>
      </c>
      <c r="T25" s="49"/>
      <c r="U25" s="51">
        <f t="shared" si="14"/>
        <v>11235</v>
      </c>
      <c r="V25" s="23" t="e">
        <f t="shared" si="15"/>
        <v>#DIV/0!</v>
      </c>
    </row>
    <row r="26" spans="1:22" ht="12.75" customHeight="1">
      <c r="A26" s="7" t="s">
        <v>100</v>
      </c>
      <c r="B26" s="48">
        <v>1523</v>
      </c>
      <c r="C26" s="48">
        <v>1618</v>
      </c>
      <c r="D26" s="49">
        <f t="shared" si="0"/>
        <v>-95</v>
      </c>
      <c r="E26" s="49">
        <f t="shared" si="1"/>
        <v>3141</v>
      </c>
      <c r="F26" s="18">
        <f t="shared" si="2"/>
        <v>0.64582181624413504</v>
      </c>
      <c r="G26" s="5" t="str">
        <f t="shared" si="3"/>
        <v>NO</v>
      </c>
      <c r="H26" s="48">
        <v>1172</v>
      </c>
      <c r="I26" s="48">
        <v>1530</v>
      </c>
      <c r="J26" s="49">
        <f t="shared" si="4"/>
        <v>-358</v>
      </c>
      <c r="K26" s="49">
        <f t="shared" si="5"/>
        <v>2702</v>
      </c>
      <c r="L26" s="18">
        <f t="shared" si="6"/>
        <v>0.79359316161291327</v>
      </c>
      <c r="M26" s="4" t="str">
        <f t="shared" si="7"/>
        <v>NO</v>
      </c>
      <c r="N26" s="18">
        <f t="shared" si="8"/>
        <v>0.7695338148391333</v>
      </c>
      <c r="O26" s="18">
        <f t="shared" si="9"/>
        <v>0.5838237162111839</v>
      </c>
      <c r="P26" s="18">
        <f t="shared" si="10"/>
        <v>0.1857100986279494</v>
      </c>
      <c r="Q26" s="18">
        <f t="shared" si="11"/>
        <v>1.3533575310503172</v>
      </c>
      <c r="R26" s="18">
        <f t="shared" si="12"/>
        <v>0.46119875088936019</v>
      </c>
      <c r="S26" s="4" t="str">
        <f t="shared" si="13"/>
        <v>NO</v>
      </c>
      <c r="T26" s="49"/>
      <c r="U26" s="51">
        <f t="shared" si="14"/>
        <v>1523</v>
      </c>
      <c r="V26" s="23" t="e">
        <f t="shared" si="15"/>
        <v>#DIV/0!</v>
      </c>
    </row>
    <row r="27" spans="1:22">
      <c r="A27" s="7" t="s">
        <v>101</v>
      </c>
      <c r="B27" s="48">
        <v>5704</v>
      </c>
      <c r="C27" s="48">
        <v>2241</v>
      </c>
      <c r="D27" s="49">
        <f t="shared" si="0"/>
        <v>3463</v>
      </c>
      <c r="E27" s="49">
        <f t="shared" si="1"/>
        <v>7945</v>
      </c>
      <c r="F27" s="18">
        <f t="shared" si="2"/>
        <v>0.23883415680139142</v>
      </c>
      <c r="G27" s="5" t="str">
        <f t="shared" si="3"/>
        <v>NO</v>
      </c>
      <c r="H27" s="48">
        <v>1080</v>
      </c>
      <c r="I27" s="48">
        <v>763</v>
      </c>
      <c r="J27" s="49">
        <f t="shared" si="4"/>
        <v>317</v>
      </c>
      <c r="K27" s="49">
        <f t="shared" si="5"/>
        <v>1843</v>
      </c>
      <c r="L27" s="18">
        <f t="shared" si="6"/>
        <v>0.42947202521670608</v>
      </c>
      <c r="M27" s="4" t="str">
        <f t="shared" si="7"/>
        <v>NO</v>
      </c>
      <c r="N27" s="18">
        <f t="shared" si="8"/>
        <v>0.18934081346423562</v>
      </c>
      <c r="O27" s="18">
        <f t="shared" si="9"/>
        <v>0.1111738042110007</v>
      </c>
      <c r="P27" s="18">
        <f t="shared" si="10"/>
        <v>7.8167009253234915E-2</v>
      </c>
      <c r="Q27" s="18">
        <f t="shared" si="11"/>
        <v>0.30051461767523635</v>
      </c>
      <c r="R27" s="18">
        <f t="shared" si="12"/>
        <v>0.35693762198556123</v>
      </c>
      <c r="S27" s="4" t="str">
        <f t="shared" si="13"/>
        <v>NO</v>
      </c>
      <c r="T27" s="49"/>
      <c r="U27" s="51">
        <f t="shared" si="14"/>
        <v>5704</v>
      </c>
      <c r="V27" s="23" t="e">
        <f t="shared" si="15"/>
        <v>#DIV/0!</v>
      </c>
    </row>
    <row r="28" spans="1:22" ht="13.9" customHeight="1">
      <c r="A28" s="7" t="s">
        <v>102</v>
      </c>
      <c r="B28" s="48">
        <v>14848</v>
      </c>
      <c r="C28" s="48">
        <v>4150</v>
      </c>
      <c r="D28" s="49">
        <f t="shared" si="0"/>
        <v>10698</v>
      </c>
      <c r="E28" s="49">
        <f t="shared" si="1"/>
        <v>18998</v>
      </c>
      <c r="F28" s="18">
        <f t="shared" si="2"/>
        <v>0.16990815952206267</v>
      </c>
      <c r="G28" s="5" t="str">
        <f t="shared" si="3"/>
        <v>NO</v>
      </c>
      <c r="H28" s="48">
        <v>6848</v>
      </c>
      <c r="I28" s="48">
        <v>2337</v>
      </c>
      <c r="J28" s="49">
        <f t="shared" si="4"/>
        <v>4511</v>
      </c>
      <c r="K28" s="49">
        <f t="shared" si="5"/>
        <v>9185</v>
      </c>
      <c r="L28" s="18">
        <f t="shared" si="6"/>
        <v>0.20745746101184556</v>
      </c>
      <c r="M28" s="4" t="str">
        <f t="shared" si="7"/>
        <v>NO</v>
      </c>
      <c r="N28" s="18">
        <f t="shared" si="8"/>
        <v>0.46120689655172414</v>
      </c>
      <c r="O28" s="18">
        <f t="shared" si="9"/>
        <v>9.0311653167751957E-2</v>
      </c>
      <c r="P28" s="18">
        <f t="shared" si="10"/>
        <v>0.37089524338397217</v>
      </c>
      <c r="Q28" s="18">
        <f t="shared" si="11"/>
        <v>0.55151854971947611</v>
      </c>
      <c r="R28" s="18">
        <f t="shared" si="12"/>
        <v>0.11903703397391388</v>
      </c>
      <c r="S28" s="4" t="str">
        <f t="shared" si="13"/>
        <v>YES</v>
      </c>
      <c r="T28" s="49"/>
      <c r="U28" s="51">
        <f t="shared" si="14"/>
        <v>14848</v>
      </c>
      <c r="V28" s="23" t="e">
        <f t="shared" si="15"/>
        <v>#DIV/0!</v>
      </c>
    </row>
    <row r="29" spans="1:22" ht="12.75" customHeight="1">
      <c r="A29" s="7" t="s">
        <v>103</v>
      </c>
      <c r="B29" s="48">
        <v>1402</v>
      </c>
      <c r="C29" s="48">
        <v>899</v>
      </c>
      <c r="D29" s="49">
        <f t="shared" si="0"/>
        <v>503</v>
      </c>
      <c r="E29" s="49">
        <f t="shared" si="1"/>
        <v>2301</v>
      </c>
      <c r="F29" s="19">
        <f t="shared" si="2"/>
        <v>0.38980353728282213</v>
      </c>
      <c r="G29" s="5" t="str">
        <f t="shared" si="3"/>
        <v>NO</v>
      </c>
      <c r="H29" s="48">
        <v>133</v>
      </c>
      <c r="I29" s="48">
        <v>231</v>
      </c>
      <c r="J29" s="49">
        <f t="shared" si="4"/>
        <v>-98</v>
      </c>
      <c r="K29" s="49">
        <f t="shared" si="5"/>
        <v>364</v>
      </c>
      <c r="L29" s="19">
        <f t="shared" si="6"/>
        <v>1.0558310670292752</v>
      </c>
      <c r="M29" s="4" t="str">
        <f t="shared" si="7"/>
        <v>NO</v>
      </c>
      <c r="N29" s="19">
        <f t="shared" si="8"/>
        <v>9.4864479315263914E-2</v>
      </c>
      <c r="O29" s="19">
        <f t="shared" si="9"/>
        <v>0.15312457197071952</v>
      </c>
      <c r="P29" s="19">
        <f t="shared" si="10"/>
        <v>-5.8260092655455606E-2</v>
      </c>
      <c r="Q29" s="19">
        <f t="shared" si="11"/>
        <v>0.24798905128598342</v>
      </c>
      <c r="R29" s="19">
        <f t="shared" si="12"/>
        <v>0.98124025825787298</v>
      </c>
      <c r="S29" s="4" t="str">
        <f t="shared" si="13"/>
        <v>NO</v>
      </c>
      <c r="T29" s="49"/>
      <c r="U29" s="51">
        <f t="shared" si="14"/>
        <v>1402</v>
      </c>
      <c r="V29" s="24" t="e">
        <f t="shared" si="15"/>
        <v>#DIV/0!</v>
      </c>
    </row>
    <row r="30" spans="1:22">
      <c r="A30" s="7" t="s">
        <v>315</v>
      </c>
      <c r="B30" s="48">
        <v>3532</v>
      </c>
      <c r="C30" s="48">
        <v>1532</v>
      </c>
      <c r="D30" s="49">
        <f t="shared" si="0"/>
        <v>2000</v>
      </c>
      <c r="E30" s="49">
        <f t="shared" si="1"/>
        <v>5064</v>
      </c>
      <c r="F30" s="19">
        <f t="shared" si="2"/>
        <v>0.26367695098569055</v>
      </c>
      <c r="G30" s="5" t="str">
        <f t="shared" si="3"/>
        <v>NO</v>
      </c>
      <c r="H30" s="48">
        <v>469</v>
      </c>
      <c r="I30" s="48">
        <v>497</v>
      </c>
      <c r="J30" s="49">
        <f t="shared" si="4"/>
        <v>-28</v>
      </c>
      <c r="K30" s="49">
        <f t="shared" si="5"/>
        <v>966</v>
      </c>
      <c r="L30" s="19">
        <f t="shared" si="6"/>
        <v>0.64419543619289565</v>
      </c>
      <c r="M30" s="4" t="str">
        <f t="shared" si="7"/>
        <v>NO</v>
      </c>
      <c r="N30" s="19">
        <f t="shared" si="8"/>
        <v>0.1327859569648924</v>
      </c>
      <c r="O30" s="19">
        <f t="shared" si="9"/>
        <v>0.12838619663892928</v>
      </c>
      <c r="P30" s="19">
        <f t="shared" si="10"/>
        <v>4.3997603259631202E-3</v>
      </c>
      <c r="Q30" s="19">
        <f t="shared" si="11"/>
        <v>0.26117215360382168</v>
      </c>
      <c r="R30" s="19">
        <f t="shared" si="12"/>
        <v>0.58776034702133917</v>
      </c>
      <c r="S30" s="4" t="str">
        <f t="shared" si="13"/>
        <v>NO</v>
      </c>
      <c r="T30" s="49"/>
      <c r="U30" s="51">
        <f t="shared" si="14"/>
        <v>3532</v>
      </c>
      <c r="V30" s="24" t="e">
        <f t="shared" si="15"/>
        <v>#DIV/0!</v>
      </c>
    </row>
    <row r="31" spans="1:22" ht="14.45" customHeight="1">
      <c r="A31" s="7"/>
      <c r="B31" s="48"/>
      <c r="C31" s="48"/>
      <c r="D31" s="49"/>
      <c r="E31" s="49"/>
      <c r="F31" s="19"/>
      <c r="G31" s="5"/>
      <c r="H31" s="48"/>
      <c r="I31" s="48"/>
      <c r="J31" s="49"/>
      <c r="K31" s="49"/>
      <c r="L31" s="19"/>
      <c r="M31" s="4"/>
      <c r="N31" s="19"/>
      <c r="O31" s="19"/>
      <c r="P31" s="19"/>
      <c r="Q31" s="19"/>
      <c r="R31" s="19"/>
      <c r="S31" s="4"/>
      <c r="T31" s="49"/>
      <c r="U31" s="51"/>
      <c r="V31" s="24"/>
    </row>
    <row r="32" spans="1:22" ht="14.45" customHeight="1">
      <c r="A32" s="7"/>
      <c r="B32" s="48"/>
      <c r="C32" s="48"/>
      <c r="D32" s="49">
        <f t="shared" ref="D32:D46" si="16">B32-C32</f>
        <v>0</v>
      </c>
      <c r="E32" s="49">
        <f t="shared" ref="E32:E46" si="17">B32+C32</f>
        <v>0</v>
      </c>
      <c r="F32" s="18" t="e">
        <f t="shared" ref="F32:F46" si="18">(C32/1.645)/B32</f>
        <v>#DIV/0!</v>
      </c>
      <c r="G32" s="5" t="e">
        <f t="shared" ref="G32:G46" si="19">IF(F32&lt;15%,"YES","NO")</f>
        <v>#DIV/0!</v>
      </c>
      <c r="H32" s="48"/>
      <c r="I32" s="48"/>
      <c r="J32" s="49">
        <f t="shared" ref="J32:J46" si="20">H32-I32</f>
        <v>0</v>
      </c>
      <c r="K32" s="49">
        <f t="shared" ref="K32:K46" si="21">H32+I32</f>
        <v>0</v>
      </c>
      <c r="L32" s="18" t="e">
        <f t="shared" ref="L32:L46" si="22">(I32/1.645)/H32</f>
        <v>#DIV/0!</v>
      </c>
      <c r="M32" s="4" t="e">
        <f t="shared" ref="M32:M46" si="23">IF(L32&lt;15%,"YES","NO")</f>
        <v>#DIV/0!</v>
      </c>
      <c r="N32" s="18" t="e">
        <f t="shared" ref="N32:N46" si="24">H32/B32</f>
        <v>#DIV/0!</v>
      </c>
      <c r="O32" s="18" t="e">
        <f t="shared" ref="O32:O46" si="25">(SQRT(I32^2-(N32^2*C32^2)))/B32</f>
        <v>#DIV/0!</v>
      </c>
      <c r="P32" s="18" t="e">
        <f t="shared" ref="P32:P46" si="26">N32-O32</f>
        <v>#DIV/0!</v>
      </c>
      <c r="Q32" s="18" t="e">
        <f t="shared" ref="Q32:Q46" si="27">N32+O32</f>
        <v>#DIV/0!</v>
      </c>
      <c r="R32" s="18" t="e">
        <f t="shared" ref="R32:R46" si="28">(O32/1.645)/N32</f>
        <v>#DIV/0!</v>
      </c>
      <c r="S32" s="4" t="e">
        <f t="shared" ref="S32:S46" si="29">IF(R32&lt;15%,"YES","NO")</f>
        <v>#DIV/0!</v>
      </c>
      <c r="T32" s="49"/>
      <c r="U32" s="51">
        <f t="shared" ref="U32:U46" si="30">B32-T32</f>
        <v>0</v>
      </c>
      <c r="V32" s="23" t="e">
        <f t="shared" ref="V32:V46" si="31">U32/T32</f>
        <v>#DIV/0!</v>
      </c>
    </row>
    <row r="33" spans="1:25" ht="12.75" customHeight="1">
      <c r="A33" s="7"/>
      <c r="B33" s="48"/>
      <c r="C33" s="48"/>
      <c r="D33" s="49">
        <f t="shared" si="16"/>
        <v>0</v>
      </c>
      <c r="E33" s="49">
        <f t="shared" si="17"/>
        <v>0</v>
      </c>
      <c r="F33" s="19" t="e">
        <f t="shared" si="18"/>
        <v>#DIV/0!</v>
      </c>
      <c r="G33" s="5" t="e">
        <f t="shared" si="19"/>
        <v>#DIV/0!</v>
      </c>
      <c r="H33" s="48"/>
      <c r="I33" s="48"/>
      <c r="J33" s="49">
        <f t="shared" si="20"/>
        <v>0</v>
      </c>
      <c r="K33" s="49">
        <f t="shared" si="21"/>
        <v>0</v>
      </c>
      <c r="L33" s="19" t="e">
        <f t="shared" si="22"/>
        <v>#DIV/0!</v>
      </c>
      <c r="M33" s="4" t="e">
        <f t="shared" si="23"/>
        <v>#DIV/0!</v>
      </c>
      <c r="N33" s="19" t="e">
        <f t="shared" si="24"/>
        <v>#DIV/0!</v>
      </c>
      <c r="O33" s="19" t="e">
        <f t="shared" si="25"/>
        <v>#DIV/0!</v>
      </c>
      <c r="P33" s="19" t="e">
        <f t="shared" si="26"/>
        <v>#DIV/0!</v>
      </c>
      <c r="Q33" s="19" t="e">
        <f t="shared" si="27"/>
        <v>#DIV/0!</v>
      </c>
      <c r="R33" s="19" t="e">
        <f t="shared" si="28"/>
        <v>#DIV/0!</v>
      </c>
      <c r="S33" s="4" t="e">
        <f t="shared" si="29"/>
        <v>#DIV/0!</v>
      </c>
      <c r="T33" s="49"/>
      <c r="U33" s="51">
        <f t="shared" si="30"/>
        <v>0</v>
      </c>
      <c r="V33" s="24" t="e">
        <f t="shared" si="31"/>
        <v>#DIV/0!</v>
      </c>
    </row>
    <row r="34" spans="1:25" ht="12.75" customHeight="1">
      <c r="A34" s="7"/>
      <c r="B34" s="48"/>
      <c r="C34" s="48"/>
      <c r="D34" s="49">
        <f t="shared" si="16"/>
        <v>0</v>
      </c>
      <c r="E34" s="49">
        <f t="shared" si="17"/>
        <v>0</v>
      </c>
      <c r="F34" s="18" t="e">
        <f t="shared" si="18"/>
        <v>#DIV/0!</v>
      </c>
      <c r="G34" s="5" t="e">
        <f t="shared" si="19"/>
        <v>#DIV/0!</v>
      </c>
      <c r="H34" s="48"/>
      <c r="I34" s="48"/>
      <c r="J34" s="49">
        <f t="shared" si="20"/>
        <v>0</v>
      </c>
      <c r="K34" s="49">
        <f t="shared" si="21"/>
        <v>0</v>
      </c>
      <c r="L34" s="18" t="e">
        <f t="shared" si="22"/>
        <v>#DIV/0!</v>
      </c>
      <c r="M34" s="4" t="e">
        <f t="shared" si="23"/>
        <v>#DIV/0!</v>
      </c>
      <c r="N34" s="18" t="e">
        <f t="shared" si="24"/>
        <v>#DIV/0!</v>
      </c>
      <c r="O34" s="18" t="e">
        <f t="shared" si="25"/>
        <v>#DIV/0!</v>
      </c>
      <c r="P34" s="18" t="e">
        <f t="shared" si="26"/>
        <v>#DIV/0!</v>
      </c>
      <c r="Q34" s="18" t="e">
        <f t="shared" si="27"/>
        <v>#DIV/0!</v>
      </c>
      <c r="R34" s="18" t="e">
        <f t="shared" si="28"/>
        <v>#DIV/0!</v>
      </c>
      <c r="S34" s="4" t="e">
        <f t="shared" si="29"/>
        <v>#DIV/0!</v>
      </c>
      <c r="T34" s="49"/>
      <c r="U34" s="51">
        <f t="shared" si="30"/>
        <v>0</v>
      </c>
      <c r="V34" s="23" t="e">
        <f t="shared" si="31"/>
        <v>#DIV/0!</v>
      </c>
    </row>
    <row r="35" spans="1:25" ht="13.15" customHeight="1">
      <c r="A35" s="7"/>
      <c r="B35" s="48"/>
      <c r="C35" s="48"/>
      <c r="D35" s="49">
        <f t="shared" si="16"/>
        <v>0</v>
      </c>
      <c r="E35" s="49">
        <f t="shared" si="17"/>
        <v>0</v>
      </c>
      <c r="F35" s="18" t="e">
        <f t="shared" si="18"/>
        <v>#DIV/0!</v>
      </c>
      <c r="G35" s="5" t="e">
        <f t="shared" si="19"/>
        <v>#DIV/0!</v>
      </c>
      <c r="H35" s="48"/>
      <c r="I35" s="48"/>
      <c r="J35" s="49">
        <f t="shared" si="20"/>
        <v>0</v>
      </c>
      <c r="K35" s="49">
        <f t="shared" si="21"/>
        <v>0</v>
      </c>
      <c r="L35" s="18" t="e">
        <f t="shared" si="22"/>
        <v>#DIV/0!</v>
      </c>
      <c r="M35" s="4" t="e">
        <f t="shared" si="23"/>
        <v>#DIV/0!</v>
      </c>
      <c r="N35" s="18" t="e">
        <f t="shared" si="24"/>
        <v>#DIV/0!</v>
      </c>
      <c r="O35" s="18" t="e">
        <f t="shared" si="25"/>
        <v>#DIV/0!</v>
      </c>
      <c r="P35" s="18" t="e">
        <f t="shared" si="26"/>
        <v>#DIV/0!</v>
      </c>
      <c r="Q35" s="18" t="e">
        <f t="shared" si="27"/>
        <v>#DIV/0!</v>
      </c>
      <c r="R35" s="18" t="e">
        <f t="shared" si="28"/>
        <v>#DIV/0!</v>
      </c>
      <c r="S35" s="4" t="e">
        <f t="shared" si="29"/>
        <v>#DIV/0!</v>
      </c>
      <c r="T35" s="49"/>
      <c r="U35" s="51">
        <f t="shared" si="30"/>
        <v>0</v>
      </c>
      <c r="V35" s="23" t="e">
        <f t="shared" si="31"/>
        <v>#DIV/0!</v>
      </c>
    </row>
    <row r="36" spans="1:25" ht="14.45" customHeight="1">
      <c r="A36" s="7"/>
      <c r="B36" s="48"/>
      <c r="C36" s="48"/>
      <c r="D36" s="49">
        <f t="shared" si="16"/>
        <v>0</v>
      </c>
      <c r="E36" s="49">
        <f t="shared" si="17"/>
        <v>0</v>
      </c>
      <c r="F36" s="18" t="e">
        <f t="shared" si="18"/>
        <v>#DIV/0!</v>
      </c>
      <c r="G36" s="5" t="e">
        <f t="shared" si="19"/>
        <v>#DIV/0!</v>
      </c>
      <c r="H36" s="48"/>
      <c r="I36" s="48"/>
      <c r="J36" s="49">
        <f t="shared" si="20"/>
        <v>0</v>
      </c>
      <c r="K36" s="49">
        <f t="shared" si="21"/>
        <v>0</v>
      </c>
      <c r="L36" s="18" t="e">
        <f t="shared" si="22"/>
        <v>#DIV/0!</v>
      </c>
      <c r="M36" s="4" t="e">
        <f t="shared" si="23"/>
        <v>#DIV/0!</v>
      </c>
      <c r="N36" s="18" t="e">
        <f t="shared" si="24"/>
        <v>#DIV/0!</v>
      </c>
      <c r="O36" s="18" t="e">
        <f t="shared" si="25"/>
        <v>#DIV/0!</v>
      </c>
      <c r="P36" s="18" t="e">
        <f t="shared" si="26"/>
        <v>#DIV/0!</v>
      </c>
      <c r="Q36" s="18" t="e">
        <f t="shared" si="27"/>
        <v>#DIV/0!</v>
      </c>
      <c r="R36" s="18" t="e">
        <f t="shared" si="28"/>
        <v>#DIV/0!</v>
      </c>
      <c r="S36" s="4" t="e">
        <f t="shared" si="29"/>
        <v>#DIV/0!</v>
      </c>
      <c r="T36" s="49"/>
      <c r="U36" s="51">
        <f t="shared" si="30"/>
        <v>0</v>
      </c>
      <c r="V36" s="23" t="e">
        <f t="shared" si="31"/>
        <v>#DIV/0!</v>
      </c>
    </row>
    <row r="37" spans="1:25" ht="12.75" customHeight="1">
      <c r="A37" s="7"/>
      <c r="B37" s="48"/>
      <c r="C37" s="48"/>
      <c r="D37" s="49">
        <f t="shared" si="16"/>
        <v>0</v>
      </c>
      <c r="E37" s="49">
        <f t="shared" si="17"/>
        <v>0</v>
      </c>
      <c r="F37" s="18" t="e">
        <f t="shared" si="18"/>
        <v>#DIV/0!</v>
      </c>
      <c r="G37" s="5" t="e">
        <f t="shared" si="19"/>
        <v>#DIV/0!</v>
      </c>
      <c r="H37" s="48"/>
      <c r="I37" s="48"/>
      <c r="J37" s="49">
        <f t="shared" si="20"/>
        <v>0</v>
      </c>
      <c r="K37" s="49">
        <f t="shared" si="21"/>
        <v>0</v>
      </c>
      <c r="L37" s="18" t="e">
        <f t="shared" si="22"/>
        <v>#DIV/0!</v>
      </c>
      <c r="M37" s="4" t="e">
        <f t="shared" si="23"/>
        <v>#DIV/0!</v>
      </c>
      <c r="N37" s="18" t="e">
        <f t="shared" si="24"/>
        <v>#DIV/0!</v>
      </c>
      <c r="O37" s="18" t="e">
        <f t="shared" si="25"/>
        <v>#DIV/0!</v>
      </c>
      <c r="P37" s="18" t="e">
        <f t="shared" si="26"/>
        <v>#DIV/0!</v>
      </c>
      <c r="Q37" s="18" t="e">
        <f t="shared" si="27"/>
        <v>#DIV/0!</v>
      </c>
      <c r="R37" s="18" t="e">
        <f t="shared" si="28"/>
        <v>#DIV/0!</v>
      </c>
      <c r="S37" s="4" t="e">
        <f t="shared" si="29"/>
        <v>#DIV/0!</v>
      </c>
      <c r="T37" s="49"/>
      <c r="U37" s="51">
        <f t="shared" si="30"/>
        <v>0</v>
      </c>
      <c r="V37" s="23" t="e">
        <f t="shared" si="31"/>
        <v>#DIV/0!</v>
      </c>
    </row>
    <row r="38" spans="1:25" ht="13.15" customHeight="1">
      <c r="A38" s="7"/>
      <c r="B38" s="48"/>
      <c r="C38" s="48"/>
      <c r="D38" s="49">
        <f t="shared" si="16"/>
        <v>0</v>
      </c>
      <c r="E38" s="49">
        <f t="shared" si="17"/>
        <v>0</v>
      </c>
      <c r="F38" s="18" t="e">
        <f t="shared" si="18"/>
        <v>#DIV/0!</v>
      </c>
      <c r="G38" s="5" t="e">
        <f t="shared" si="19"/>
        <v>#DIV/0!</v>
      </c>
      <c r="H38" s="48"/>
      <c r="I38" s="48"/>
      <c r="J38" s="49">
        <f t="shared" si="20"/>
        <v>0</v>
      </c>
      <c r="K38" s="49">
        <f t="shared" si="21"/>
        <v>0</v>
      </c>
      <c r="L38" s="18" t="e">
        <f t="shared" si="22"/>
        <v>#DIV/0!</v>
      </c>
      <c r="M38" s="4" t="e">
        <f t="shared" si="23"/>
        <v>#DIV/0!</v>
      </c>
      <c r="N38" s="18" t="e">
        <f t="shared" si="24"/>
        <v>#DIV/0!</v>
      </c>
      <c r="O38" s="18" t="e">
        <f t="shared" si="25"/>
        <v>#DIV/0!</v>
      </c>
      <c r="P38" s="18" t="e">
        <f t="shared" si="26"/>
        <v>#DIV/0!</v>
      </c>
      <c r="Q38" s="18" t="e">
        <f t="shared" si="27"/>
        <v>#DIV/0!</v>
      </c>
      <c r="R38" s="18" t="e">
        <f t="shared" si="28"/>
        <v>#DIV/0!</v>
      </c>
      <c r="S38" s="4" t="e">
        <f t="shared" si="29"/>
        <v>#DIV/0!</v>
      </c>
      <c r="T38" s="49"/>
      <c r="U38" s="51">
        <f t="shared" si="30"/>
        <v>0</v>
      </c>
      <c r="V38" s="23" t="e">
        <f t="shared" si="31"/>
        <v>#DIV/0!</v>
      </c>
    </row>
    <row r="39" spans="1:25">
      <c r="A39" s="7"/>
      <c r="B39" s="48"/>
      <c r="C39" s="48"/>
      <c r="D39" s="49">
        <f t="shared" si="16"/>
        <v>0</v>
      </c>
      <c r="E39" s="49">
        <f t="shared" si="17"/>
        <v>0</v>
      </c>
      <c r="F39" s="18" t="e">
        <f t="shared" si="18"/>
        <v>#DIV/0!</v>
      </c>
      <c r="G39" s="5" t="e">
        <f t="shared" si="19"/>
        <v>#DIV/0!</v>
      </c>
      <c r="H39" s="48"/>
      <c r="I39" s="48"/>
      <c r="J39" s="49">
        <f t="shared" si="20"/>
        <v>0</v>
      </c>
      <c r="K39" s="49">
        <f t="shared" si="21"/>
        <v>0</v>
      </c>
      <c r="L39" s="18" t="e">
        <f t="shared" si="22"/>
        <v>#DIV/0!</v>
      </c>
      <c r="M39" s="4" t="e">
        <f t="shared" si="23"/>
        <v>#DIV/0!</v>
      </c>
      <c r="N39" s="18" t="e">
        <f t="shared" si="24"/>
        <v>#DIV/0!</v>
      </c>
      <c r="O39" s="18" t="e">
        <f t="shared" si="25"/>
        <v>#DIV/0!</v>
      </c>
      <c r="P39" s="18" t="e">
        <f t="shared" si="26"/>
        <v>#DIV/0!</v>
      </c>
      <c r="Q39" s="18" t="e">
        <f t="shared" si="27"/>
        <v>#DIV/0!</v>
      </c>
      <c r="R39" s="18" t="e">
        <f t="shared" si="28"/>
        <v>#DIV/0!</v>
      </c>
      <c r="S39" s="4" t="e">
        <f t="shared" si="29"/>
        <v>#DIV/0!</v>
      </c>
      <c r="T39" s="49"/>
      <c r="U39" s="51">
        <f t="shared" si="30"/>
        <v>0</v>
      </c>
      <c r="V39" s="23" t="e">
        <f t="shared" si="31"/>
        <v>#DIV/0!</v>
      </c>
    </row>
    <row r="40" spans="1:25" ht="17.45" customHeight="1">
      <c r="A40" s="7"/>
      <c r="B40" s="48"/>
      <c r="C40" s="48"/>
      <c r="D40" s="49">
        <f t="shared" si="16"/>
        <v>0</v>
      </c>
      <c r="E40" s="49">
        <f t="shared" si="17"/>
        <v>0</v>
      </c>
      <c r="F40" s="19" t="e">
        <f t="shared" si="18"/>
        <v>#DIV/0!</v>
      </c>
      <c r="G40" s="5" t="e">
        <f t="shared" si="19"/>
        <v>#DIV/0!</v>
      </c>
      <c r="H40" s="48"/>
      <c r="I40" s="48"/>
      <c r="J40" s="49">
        <f t="shared" si="20"/>
        <v>0</v>
      </c>
      <c r="K40" s="49">
        <f t="shared" si="21"/>
        <v>0</v>
      </c>
      <c r="L40" s="19" t="e">
        <f t="shared" si="22"/>
        <v>#DIV/0!</v>
      </c>
      <c r="M40" s="4" t="e">
        <f t="shared" si="23"/>
        <v>#DIV/0!</v>
      </c>
      <c r="N40" s="19" t="e">
        <f t="shared" si="24"/>
        <v>#DIV/0!</v>
      </c>
      <c r="O40" s="19" t="e">
        <f t="shared" si="25"/>
        <v>#DIV/0!</v>
      </c>
      <c r="P40" s="19" t="e">
        <f t="shared" si="26"/>
        <v>#DIV/0!</v>
      </c>
      <c r="Q40" s="19" t="e">
        <f t="shared" si="27"/>
        <v>#DIV/0!</v>
      </c>
      <c r="R40" s="19" t="e">
        <f t="shared" si="28"/>
        <v>#DIV/0!</v>
      </c>
      <c r="S40" s="4" t="e">
        <f t="shared" si="29"/>
        <v>#DIV/0!</v>
      </c>
      <c r="T40" s="49"/>
      <c r="U40" s="51">
        <f t="shared" si="30"/>
        <v>0</v>
      </c>
      <c r="V40" s="24" t="e">
        <f t="shared" si="31"/>
        <v>#DIV/0!</v>
      </c>
    </row>
    <row r="41" spans="1:25" ht="15.6" customHeight="1">
      <c r="A41" s="7"/>
      <c r="B41" s="48"/>
      <c r="C41" s="48"/>
      <c r="D41" s="49">
        <f t="shared" si="16"/>
        <v>0</v>
      </c>
      <c r="E41" s="49">
        <f t="shared" si="17"/>
        <v>0</v>
      </c>
      <c r="F41" s="18" t="e">
        <f t="shared" si="18"/>
        <v>#DIV/0!</v>
      </c>
      <c r="G41" s="5" t="e">
        <f t="shared" si="19"/>
        <v>#DIV/0!</v>
      </c>
      <c r="H41" s="48"/>
      <c r="I41" s="48"/>
      <c r="J41" s="49">
        <f t="shared" si="20"/>
        <v>0</v>
      </c>
      <c r="K41" s="49">
        <f t="shared" si="21"/>
        <v>0</v>
      </c>
      <c r="L41" s="18" t="e">
        <f t="shared" si="22"/>
        <v>#DIV/0!</v>
      </c>
      <c r="M41" s="4" t="e">
        <f t="shared" si="23"/>
        <v>#DIV/0!</v>
      </c>
      <c r="N41" s="18" t="e">
        <f t="shared" si="24"/>
        <v>#DIV/0!</v>
      </c>
      <c r="O41" s="18" t="e">
        <f t="shared" si="25"/>
        <v>#DIV/0!</v>
      </c>
      <c r="P41" s="18" t="e">
        <f t="shared" si="26"/>
        <v>#DIV/0!</v>
      </c>
      <c r="Q41" s="18" t="e">
        <f t="shared" si="27"/>
        <v>#DIV/0!</v>
      </c>
      <c r="R41" s="18" t="e">
        <f t="shared" si="28"/>
        <v>#DIV/0!</v>
      </c>
      <c r="S41" s="4" t="e">
        <f t="shared" si="29"/>
        <v>#DIV/0!</v>
      </c>
      <c r="T41" s="49"/>
      <c r="U41" s="51">
        <f t="shared" si="30"/>
        <v>0</v>
      </c>
      <c r="V41" s="23" t="e">
        <f t="shared" si="31"/>
        <v>#DIV/0!</v>
      </c>
    </row>
    <row r="42" spans="1:25" ht="14.45" customHeight="1">
      <c r="A42" s="7"/>
      <c r="B42" s="48"/>
      <c r="C42" s="48"/>
      <c r="D42" s="49">
        <f t="shared" si="16"/>
        <v>0</v>
      </c>
      <c r="E42" s="49">
        <f t="shared" si="17"/>
        <v>0</v>
      </c>
      <c r="F42" s="19" t="e">
        <f t="shared" si="18"/>
        <v>#DIV/0!</v>
      </c>
      <c r="G42" s="5" t="e">
        <f t="shared" si="19"/>
        <v>#DIV/0!</v>
      </c>
      <c r="H42" s="48"/>
      <c r="I42" s="48"/>
      <c r="J42" s="49">
        <f t="shared" si="20"/>
        <v>0</v>
      </c>
      <c r="K42" s="49">
        <f t="shared" si="21"/>
        <v>0</v>
      </c>
      <c r="L42" s="19" t="e">
        <f t="shared" si="22"/>
        <v>#DIV/0!</v>
      </c>
      <c r="M42" s="4" t="e">
        <f t="shared" si="23"/>
        <v>#DIV/0!</v>
      </c>
      <c r="N42" s="19" t="e">
        <f t="shared" si="24"/>
        <v>#DIV/0!</v>
      </c>
      <c r="O42" s="19" t="e">
        <f t="shared" si="25"/>
        <v>#DIV/0!</v>
      </c>
      <c r="P42" s="19" t="e">
        <f t="shared" si="26"/>
        <v>#DIV/0!</v>
      </c>
      <c r="Q42" s="19" t="e">
        <f t="shared" si="27"/>
        <v>#DIV/0!</v>
      </c>
      <c r="R42" s="19" t="e">
        <f t="shared" si="28"/>
        <v>#DIV/0!</v>
      </c>
      <c r="S42" s="4" t="e">
        <f t="shared" si="29"/>
        <v>#DIV/0!</v>
      </c>
      <c r="T42" s="49"/>
      <c r="U42" s="51">
        <f t="shared" si="30"/>
        <v>0</v>
      </c>
      <c r="V42" s="24" t="e">
        <f t="shared" si="31"/>
        <v>#DIV/0!</v>
      </c>
    </row>
    <row r="43" spans="1:25" ht="17.45" customHeight="1">
      <c r="A43" s="7"/>
      <c r="B43" s="48"/>
      <c r="C43" s="48"/>
      <c r="D43" s="49">
        <f t="shared" si="16"/>
        <v>0</v>
      </c>
      <c r="E43" s="49">
        <f t="shared" si="17"/>
        <v>0</v>
      </c>
      <c r="F43" s="18" t="e">
        <f t="shared" si="18"/>
        <v>#DIV/0!</v>
      </c>
      <c r="G43" s="5" t="e">
        <f t="shared" si="19"/>
        <v>#DIV/0!</v>
      </c>
      <c r="H43" s="48"/>
      <c r="I43" s="48"/>
      <c r="J43" s="49">
        <f t="shared" si="20"/>
        <v>0</v>
      </c>
      <c r="K43" s="49">
        <f t="shared" si="21"/>
        <v>0</v>
      </c>
      <c r="L43" s="18" t="e">
        <f t="shared" si="22"/>
        <v>#DIV/0!</v>
      </c>
      <c r="M43" s="4" t="e">
        <f t="shared" si="23"/>
        <v>#DIV/0!</v>
      </c>
      <c r="N43" s="18" t="e">
        <f t="shared" si="24"/>
        <v>#DIV/0!</v>
      </c>
      <c r="O43" s="18" t="e">
        <f t="shared" si="25"/>
        <v>#DIV/0!</v>
      </c>
      <c r="P43" s="18" t="e">
        <f t="shared" si="26"/>
        <v>#DIV/0!</v>
      </c>
      <c r="Q43" s="18" t="e">
        <f t="shared" si="27"/>
        <v>#DIV/0!</v>
      </c>
      <c r="R43" s="18" t="e">
        <f t="shared" si="28"/>
        <v>#DIV/0!</v>
      </c>
      <c r="S43" s="4" t="e">
        <f t="shared" si="29"/>
        <v>#DIV/0!</v>
      </c>
      <c r="T43" s="49"/>
      <c r="U43" s="51">
        <f t="shared" si="30"/>
        <v>0</v>
      </c>
      <c r="V43" s="23" t="e">
        <f t="shared" si="31"/>
        <v>#DIV/0!</v>
      </c>
    </row>
    <row r="44" spans="1:25" ht="16.899999999999999" customHeight="1">
      <c r="A44" s="7"/>
      <c r="B44" s="50"/>
      <c r="C44" s="48"/>
      <c r="D44" s="49">
        <f t="shared" si="16"/>
        <v>0</v>
      </c>
      <c r="E44" s="49">
        <f t="shared" si="17"/>
        <v>0</v>
      </c>
      <c r="F44" s="18" t="e">
        <f t="shared" si="18"/>
        <v>#DIV/0!</v>
      </c>
      <c r="G44" s="5" t="e">
        <f t="shared" si="19"/>
        <v>#DIV/0!</v>
      </c>
      <c r="H44" s="48"/>
      <c r="I44" s="48"/>
      <c r="J44" s="49">
        <f t="shared" si="20"/>
        <v>0</v>
      </c>
      <c r="K44" s="49">
        <f t="shared" si="21"/>
        <v>0</v>
      </c>
      <c r="L44" s="18" t="e">
        <f t="shared" si="22"/>
        <v>#DIV/0!</v>
      </c>
      <c r="M44" s="4" t="e">
        <f t="shared" si="23"/>
        <v>#DIV/0!</v>
      </c>
      <c r="N44" s="18" t="e">
        <f t="shared" si="24"/>
        <v>#DIV/0!</v>
      </c>
      <c r="O44" s="18" t="e">
        <f t="shared" si="25"/>
        <v>#DIV/0!</v>
      </c>
      <c r="P44" s="18" t="e">
        <f t="shared" si="26"/>
        <v>#DIV/0!</v>
      </c>
      <c r="Q44" s="18" t="e">
        <f t="shared" si="27"/>
        <v>#DIV/0!</v>
      </c>
      <c r="R44" s="18" t="e">
        <f t="shared" si="28"/>
        <v>#DIV/0!</v>
      </c>
      <c r="S44" s="4" t="e">
        <f t="shared" si="29"/>
        <v>#DIV/0!</v>
      </c>
      <c r="T44" s="49"/>
      <c r="U44" s="51">
        <f t="shared" si="30"/>
        <v>0</v>
      </c>
      <c r="V44" s="23" t="e">
        <f t="shared" si="31"/>
        <v>#DIV/0!</v>
      </c>
    </row>
    <row r="45" spans="1:25" ht="16.899999999999999" customHeight="1">
      <c r="A45" s="7"/>
      <c r="B45" s="50"/>
      <c r="C45" s="48"/>
      <c r="D45" s="49">
        <f t="shared" si="16"/>
        <v>0</v>
      </c>
      <c r="E45" s="49">
        <f t="shared" si="17"/>
        <v>0</v>
      </c>
      <c r="F45" s="18" t="e">
        <f t="shared" si="18"/>
        <v>#DIV/0!</v>
      </c>
      <c r="G45" s="5" t="e">
        <f t="shared" si="19"/>
        <v>#DIV/0!</v>
      </c>
      <c r="H45" s="48"/>
      <c r="I45" s="48"/>
      <c r="J45" s="49">
        <f t="shared" si="20"/>
        <v>0</v>
      </c>
      <c r="K45" s="49">
        <f t="shared" si="21"/>
        <v>0</v>
      </c>
      <c r="L45" s="18" t="e">
        <f t="shared" si="22"/>
        <v>#DIV/0!</v>
      </c>
      <c r="M45" s="4" t="e">
        <f t="shared" si="23"/>
        <v>#DIV/0!</v>
      </c>
      <c r="N45" s="18" t="e">
        <f t="shared" si="24"/>
        <v>#DIV/0!</v>
      </c>
      <c r="O45" s="18" t="e">
        <f t="shared" si="25"/>
        <v>#DIV/0!</v>
      </c>
      <c r="P45" s="18" t="e">
        <f t="shared" si="26"/>
        <v>#DIV/0!</v>
      </c>
      <c r="Q45" s="18" t="e">
        <f t="shared" si="27"/>
        <v>#DIV/0!</v>
      </c>
      <c r="R45" s="18" t="e">
        <f t="shared" si="28"/>
        <v>#DIV/0!</v>
      </c>
      <c r="S45" s="4" t="e">
        <f t="shared" si="29"/>
        <v>#DIV/0!</v>
      </c>
      <c r="T45" s="49"/>
      <c r="U45" s="51">
        <f t="shared" si="30"/>
        <v>0</v>
      </c>
      <c r="V45" s="23" t="e">
        <f t="shared" si="31"/>
        <v>#DIV/0!</v>
      </c>
    </row>
    <row r="46" spans="1:25" ht="16.149999999999999" customHeight="1">
      <c r="A46" s="7"/>
      <c r="B46" s="50"/>
      <c r="C46" s="48"/>
      <c r="D46" s="49">
        <f t="shared" si="16"/>
        <v>0</v>
      </c>
      <c r="E46" s="49">
        <f t="shared" si="17"/>
        <v>0</v>
      </c>
      <c r="F46" s="18" t="e">
        <f t="shared" si="18"/>
        <v>#DIV/0!</v>
      </c>
      <c r="G46" s="5" t="e">
        <f t="shared" si="19"/>
        <v>#DIV/0!</v>
      </c>
      <c r="H46" s="48"/>
      <c r="I46" s="48"/>
      <c r="J46" s="49">
        <f t="shared" si="20"/>
        <v>0</v>
      </c>
      <c r="K46" s="49">
        <f t="shared" si="21"/>
        <v>0</v>
      </c>
      <c r="L46" s="18" t="e">
        <f t="shared" si="22"/>
        <v>#DIV/0!</v>
      </c>
      <c r="M46" s="4" t="e">
        <f t="shared" si="23"/>
        <v>#DIV/0!</v>
      </c>
      <c r="N46" s="18" t="e">
        <f t="shared" si="24"/>
        <v>#DIV/0!</v>
      </c>
      <c r="O46" s="18" t="e">
        <f t="shared" si="25"/>
        <v>#DIV/0!</v>
      </c>
      <c r="P46" s="18" t="e">
        <f t="shared" si="26"/>
        <v>#DIV/0!</v>
      </c>
      <c r="Q46" s="18" t="e">
        <f t="shared" si="27"/>
        <v>#DIV/0!</v>
      </c>
      <c r="R46" s="18" t="e">
        <f t="shared" si="28"/>
        <v>#DIV/0!</v>
      </c>
      <c r="S46" s="4" t="e">
        <f t="shared" si="29"/>
        <v>#DIV/0!</v>
      </c>
      <c r="T46" s="49"/>
      <c r="U46" s="51">
        <f t="shared" si="30"/>
        <v>0</v>
      </c>
      <c r="V46" s="23" t="e">
        <f t="shared" si="31"/>
        <v>#DIV/0!</v>
      </c>
    </row>
    <row r="47" spans="1:25">
      <c r="B47" s="25"/>
      <c r="C47" s="25"/>
      <c r="D47" s="1"/>
      <c r="E47" s="1"/>
      <c r="F47" s="11"/>
      <c r="H47" s="25"/>
      <c r="I47" s="25"/>
      <c r="J47" s="1"/>
      <c r="K47" s="1"/>
      <c r="L47" s="11"/>
      <c r="M47" s="1"/>
      <c r="N47" s="11"/>
      <c r="O47" s="11"/>
      <c r="P47" s="11"/>
      <c r="Q47" s="11"/>
      <c r="R47" s="11"/>
      <c r="S47" s="1"/>
      <c r="T47" s="1"/>
      <c r="U47" s="26"/>
      <c r="V47" s="13"/>
    </row>
    <row r="48" spans="1:25">
      <c r="A48" s="3" t="s">
        <v>15</v>
      </c>
      <c r="B48" s="12">
        <f>SUM(B5:B46)</f>
        <v>603276</v>
      </c>
      <c r="C48" s="25">
        <f>SQRT((SUMSQ(C5:C46)))</f>
        <v>24709.846094219203</v>
      </c>
      <c r="D48" s="1">
        <f>B48-C48</f>
        <v>578566.15390578075</v>
      </c>
      <c r="E48" s="1">
        <f>B48+C48</f>
        <v>627985.84609421925</v>
      </c>
      <c r="F48" s="11">
        <f>(C48/1.645)/B48</f>
        <v>2.4899354583970711E-2</v>
      </c>
      <c r="G48" t="str">
        <f>IF(F48&lt;15%,"YES","NO")</f>
        <v>YES</v>
      </c>
      <c r="H48" s="25">
        <f>SUM(H5:H46)</f>
        <v>194315</v>
      </c>
      <c r="I48" s="25">
        <f>SQRT((SUMSQ(I5:I46)))</f>
        <v>15000.046466594695</v>
      </c>
      <c r="J48" s="1">
        <f>H48-I48</f>
        <v>179314.95353340529</v>
      </c>
      <c r="K48" s="1">
        <f>H48+I48</f>
        <v>209315.04646659471</v>
      </c>
      <c r="L48" s="11">
        <f>(I48/1.645)/H48</f>
        <v>4.6926738957901747E-2</v>
      </c>
      <c r="M48" s="1" t="str">
        <f>IF(L48&lt;15%,"YES","NO")</f>
        <v>YES</v>
      </c>
      <c r="N48" s="11">
        <f>H48/B48</f>
        <v>0.32209966913982985</v>
      </c>
      <c r="O48" s="11" t="e">
        <f>SQRT((SUMSQ(O5:O46)))</f>
        <v>#DIV/0!</v>
      </c>
      <c r="P48" s="11"/>
      <c r="Q48" s="11"/>
      <c r="R48" s="11"/>
      <c r="S48" s="1"/>
      <c r="T48" s="1"/>
      <c r="U48" s="26">
        <f>B48-T48</f>
        <v>603276</v>
      </c>
      <c r="V48" s="13" t="e">
        <f>U48/T48</f>
        <v>#DIV/0!</v>
      </c>
      <c r="W48">
        <v>94350</v>
      </c>
      <c r="X48">
        <f>H48-W48</f>
        <v>99965</v>
      </c>
      <c r="Y48" s="10">
        <f>X48/W48</f>
        <v>1.0595124536301006</v>
      </c>
    </row>
    <row r="49" spans="1:22">
      <c r="B49" s="25"/>
      <c r="C49" s="25"/>
      <c r="D49" s="1"/>
      <c r="E49" s="1"/>
      <c r="F49" s="11"/>
      <c r="H49" s="25"/>
      <c r="I49" s="25"/>
      <c r="J49" s="1"/>
      <c r="K49" s="1"/>
      <c r="L49" s="11"/>
      <c r="M49" s="1"/>
      <c r="N49" s="11"/>
      <c r="O49" s="11"/>
      <c r="P49" s="11"/>
      <c r="Q49" s="11"/>
      <c r="R49" s="11"/>
      <c r="S49" s="1"/>
      <c r="T49" s="1"/>
      <c r="U49" s="26"/>
      <c r="V49" s="13"/>
    </row>
    <row r="50" spans="1:22">
      <c r="D50" s="1"/>
      <c r="E50" s="1"/>
      <c r="F50" s="11"/>
      <c r="J50" s="1"/>
      <c r="K50" s="1"/>
      <c r="L50" s="11"/>
      <c r="M50" s="1"/>
      <c r="N50" s="11"/>
      <c r="O50" s="11"/>
      <c r="P50" s="11"/>
      <c r="Q50" s="11"/>
      <c r="R50" s="11"/>
      <c r="S50" s="1"/>
      <c r="T50" s="1"/>
      <c r="U50" s="12"/>
      <c r="V50" s="13"/>
    </row>
    <row r="51" spans="1:22">
      <c r="A51" s="3" t="s">
        <v>318</v>
      </c>
    </row>
    <row r="53" spans="1:22">
      <c r="H53" s="1"/>
    </row>
    <row r="54" spans="1:22">
      <c r="H54" s="10"/>
    </row>
  </sheetData>
  <autoFilter ref="A4:V46" xr:uid="{00000000-0009-0000-0000-000000000000}">
    <filterColumn colId="1">
      <filters>
        <filter val="1,212"/>
        <filter val="1,240"/>
        <filter val="1,323"/>
        <filter val="1,666"/>
        <filter val="1,852"/>
        <filter val="1164"/>
        <filter val="12,584"/>
        <filter val="1368"/>
        <filter val="2,682"/>
        <filter val="2,880"/>
        <filter val="2,894"/>
        <filter val="2171"/>
        <filter val="2209"/>
        <filter val="265593"/>
        <filter val="2981"/>
        <filter val="2984"/>
        <filter val="3,206"/>
        <filter val="3,271"/>
        <filter val="3041"/>
        <filter val="3422"/>
        <filter val="3568"/>
        <filter val="3977"/>
        <filter val="4602"/>
        <filter val="7,782"/>
        <filter val="8154"/>
        <filter val="9956"/>
      </filters>
    </filterColumn>
    <sortState xmlns:xlrd2="http://schemas.microsoft.com/office/spreadsheetml/2017/richdata2" ref="A5:V46">
      <sortCondition ref="A4:A46"/>
    </sortState>
  </autoFilter>
  <mergeCells count="4">
    <mergeCell ref="B3:G3"/>
    <mergeCell ref="H3:M3"/>
    <mergeCell ref="N3:S3"/>
    <mergeCell ref="T3:V3"/>
  </mergeCells>
  <conditionalFormatting sqref="G5:G42 M5:M42 S5:S42">
    <cfRule type="cellIs" dxfId="5" priority="1" stopIfTrue="1" operator="equal">
      <formula>"#DIC/0!"</formula>
    </cfRule>
    <cfRule type="cellIs" dxfId="4" priority="2" stopIfTrue="1" operator="equal">
      <formula>"NO"</formula>
    </cfRule>
    <cfRule type="cellIs" dxfId="3" priority="3" stopIfTrue="1" operator="equal">
      <formula>"YES"</formula>
    </cfRule>
  </conditionalFormatting>
  <pageMargins left="0.25" right="0.25" top="0.75" bottom="0.75" header="0.3" footer="0.3"/>
  <pageSetup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54C9-E362-4BA0-8D1B-ADBE25D98E7E}">
  <dimension ref="A1:BU121"/>
  <sheetViews>
    <sheetView topLeftCell="H1" workbookViewId="0">
      <selection activeCell="T6" sqref="T6:AB46"/>
    </sheetView>
  </sheetViews>
  <sheetFormatPr defaultRowHeight="12.75"/>
  <cols>
    <col min="1" max="1" width="30" style="2" customWidth="1"/>
    <col min="2" max="5" width="20" style="2" customWidth="1"/>
    <col min="9" max="9" width="29.85546875" customWidth="1"/>
  </cols>
  <sheetData>
    <row r="1" spans="1:73" ht="30" customHeight="1">
      <c r="A1" s="36" t="s">
        <v>0</v>
      </c>
      <c r="B1" s="69" t="s">
        <v>32</v>
      </c>
      <c r="C1" s="69"/>
      <c r="D1" s="69" t="s">
        <v>109</v>
      </c>
      <c r="E1" s="69"/>
    </row>
    <row r="2" spans="1:73" ht="30" customHeight="1">
      <c r="A2" s="36" t="s">
        <v>110</v>
      </c>
      <c r="B2" s="36" t="s">
        <v>1</v>
      </c>
      <c r="C2" s="36" t="s">
        <v>2</v>
      </c>
      <c r="D2" s="36" t="s">
        <v>1</v>
      </c>
      <c r="E2" s="36" t="s">
        <v>2</v>
      </c>
    </row>
    <row r="3" spans="1:73">
      <c r="A3" s="2" t="s">
        <v>111</v>
      </c>
      <c r="B3" s="2" t="s">
        <v>112</v>
      </c>
      <c r="C3" s="2">
        <v>156</v>
      </c>
      <c r="D3" s="2" t="s">
        <v>113</v>
      </c>
      <c r="E3" s="37">
        <v>1088</v>
      </c>
      <c r="J3" s="68" t="s">
        <v>114</v>
      </c>
      <c r="K3" s="68"/>
      <c r="L3" s="68"/>
      <c r="M3" s="68"/>
      <c r="N3" s="68" t="s">
        <v>115</v>
      </c>
      <c r="O3" s="68"/>
      <c r="P3" s="68"/>
      <c r="Q3" s="68"/>
      <c r="U3" s="68" t="s">
        <v>114</v>
      </c>
      <c r="V3" s="68"/>
      <c r="W3" s="68"/>
      <c r="X3" s="68"/>
      <c r="Y3" s="68" t="s">
        <v>115</v>
      </c>
      <c r="Z3" s="68"/>
      <c r="AA3" s="68"/>
      <c r="AB3" s="68"/>
      <c r="AH3" t="s">
        <v>72</v>
      </c>
      <c r="AI3" t="s">
        <v>119</v>
      </c>
      <c r="AJ3" t="s">
        <v>130</v>
      </c>
      <c r="AK3" t="s">
        <v>137</v>
      </c>
      <c r="AL3" t="s">
        <v>86</v>
      </c>
      <c r="AM3" t="s">
        <v>147</v>
      </c>
      <c r="AN3" t="s">
        <v>80</v>
      </c>
      <c r="AO3" t="s">
        <v>159</v>
      </c>
      <c r="AP3" t="s">
        <v>161</v>
      </c>
      <c r="AQ3" t="s">
        <v>167</v>
      </c>
      <c r="AR3" t="s">
        <v>81</v>
      </c>
      <c r="AS3" t="s">
        <v>96</v>
      </c>
      <c r="AT3" t="s">
        <v>94</v>
      </c>
      <c r="AU3" t="s">
        <v>97</v>
      </c>
      <c r="AV3" t="s">
        <v>186</v>
      </c>
      <c r="AW3" t="s">
        <v>78</v>
      </c>
      <c r="AX3" t="s">
        <v>194</v>
      </c>
      <c r="AY3" t="s">
        <v>82</v>
      </c>
      <c r="AZ3" t="s">
        <v>84</v>
      </c>
      <c r="BA3" t="s">
        <v>101</v>
      </c>
      <c r="BB3" t="s">
        <v>218</v>
      </c>
      <c r="BC3" t="s">
        <v>91</v>
      </c>
      <c r="BD3" t="s">
        <v>231</v>
      </c>
      <c r="BE3" t="s">
        <v>87</v>
      </c>
      <c r="BF3" t="s">
        <v>88</v>
      </c>
      <c r="BG3" t="s">
        <v>250</v>
      </c>
      <c r="BH3" t="s">
        <v>85</v>
      </c>
      <c r="BI3" t="s">
        <v>252</v>
      </c>
      <c r="BJ3" t="s">
        <v>258</v>
      </c>
      <c r="BK3" t="s">
        <v>102</v>
      </c>
      <c r="BL3" t="s">
        <v>268</v>
      </c>
      <c r="BM3" t="s">
        <v>275</v>
      </c>
      <c r="BN3" t="s">
        <v>282</v>
      </c>
      <c r="BO3" t="s">
        <v>89</v>
      </c>
      <c r="BP3" t="s">
        <v>288</v>
      </c>
      <c r="BQ3" t="s">
        <v>290</v>
      </c>
      <c r="BR3" t="s">
        <v>77</v>
      </c>
      <c r="BS3" t="s">
        <v>83</v>
      </c>
      <c r="BT3" t="s">
        <v>299</v>
      </c>
      <c r="BU3" t="s">
        <v>90</v>
      </c>
    </row>
    <row r="4" spans="1:73">
      <c r="A4" s="38" t="s">
        <v>116</v>
      </c>
      <c r="B4" s="2" t="s">
        <v>117</v>
      </c>
      <c r="C4" s="37">
        <v>7492</v>
      </c>
      <c r="D4" s="2" t="s">
        <v>118</v>
      </c>
      <c r="E4" s="37">
        <v>9791</v>
      </c>
      <c r="J4" s="68"/>
      <c r="K4" s="68"/>
      <c r="L4" s="68"/>
      <c r="M4" s="68"/>
      <c r="N4" s="68"/>
      <c r="O4" s="68"/>
      <c r="P4" s="68"/>
      <c r="Q4" s="68"/>
      <c r="U4" s="68"/>
      <c r="V4" s="68"/>
      <c r="W4" s="68"/>
      <c r="X4" s="68"/>
      <c r="Y4" s="68"/>
      <c r="Z4" s="68"/>
      <c r="AA4" s="68"/>
      <c r="AB4" s="68"/>
      <c r="AD4" s="68" t="s">
        <v>114</v>
      </c>
      <c r="AE4" s="68"/>
      <c r="AF4" t="s">
        <v>3</v>
      </c>
      <c r="AG4" t="s">
        <v>1</v>
      </c>
      <c r="AH4" s="53">
        <v>1606</v>
      </c>
      <c r="AI4" s="53" t="s">
        <v>120</v>
      </c>
      <c r="AJ4" s="53" t="s">
        <v>131</v>
      </c>
      <c r="AK4" s="53" t="s">
        <v>138</v>
      </c>
      <c r="AL4" s="53" t="s">
        <v>141</v>
      </c>
      <c r="AM4" s="53" t="s">
        <v>148</v>
      </c>
      <c r="AN4" s="53" t="s">
        <v>154</v>
      </c>
      <c r="AO4" s="53" t="s">
        <v>160</v>
      </c>
      <c r="AP4" s="53" t="s">
        <v>162</v>
      </c>
      <c r="AQ4" s="53" t="s">
        <v>135</v>
      </c>
      <c r="AR4" s="53" t="s">
        <v>169</v>
      </c>
      <c r="AS4" s="53" t="s">
        <v>175</v>
      </c>
      <c r="AT4" s="53" t="s">
        <v>180</v>
      </c>
      <c r="AU4" s="53" t="s">
        <v>185</v>
      </c>
      <c r="AV4" s="53" t="s">
        <v>187</v>
      </c>
      <c r="AW4" s="53" t="s">
        <v>193</v>
      </c>
      <c r="AX4" s="53" t="s">
        <v>195</v>
      </c>
      <c r="AY4" s="53" t="s">
        <v>201</v>
      </c>
      <c r="AZ4" s="53" t="s">
        <v>206</v>
      </c>
      <c r="BA4" s="53" t="s">
        <v>212</v>
      </c>
      <c r="BB4" s="53" t="s">
        <v>219</v>
      </c>
      <c r="BC4" s="53" t="s">
        <v>225</v>
      </c>
      <c r="BD4" s="53" t="s">
        <v>232</v>
      </c>
      <c r="BE4" s="53" t="s">
        <v>238</v>
      </c>
      <c r="BF4" s="53" t="s">
        <v>244</v>
      </c>
      <c r="BG4" s="53" t="s">
        <v>160</v>
      </c>
      <c r="BH4" s="53" t="s">
        <v>160</v>
      </c>
      <c r="BI4" s="53" t="s">
        <v>253</v>
      </c>
      <c r="BJ4" s="53" t="s">
        <v>259</v>
      </c>
      <c r="BK4" s="53" t="s">
        <v>262</v>
      </c>
      <c r="BL4" s="53" t="s">
        <v>269</v>
      </c>
      <c r="BM4" s="53" t="s">
        <v>276</v>
      </c>
      <c r="BN4" s="53" t="s">
        <v>283</v>
      </c>
      <c r="BO4" s="53" t="s">
        <v>160</v>
      </c>
      <c r="BP4" s="53" t="s">
        <v>289</v>
      </c>
      <c r="BQ4" s="53" t="s">
        <v>291</v>
      </c>
      <c r="BR4" s="53" t="s">
        <v>292</v>
      </c>
      <c r="BS4" s="53" t="s">
        <v>298</v>
      </c>
      <c r="BT4" s="53">
        <v>1606</v>
      </c>
      <c r="BU4" s="53" t="s">
        <v>305</v>
      </c>
    </row>
    <row r="5" spans="1:73">
      <c r="A5" s="38" t="s">
        <v>119</v>
      </c>
      <c r="B5" s="2" t="s">
        <v>120</v>
      </c>
      <c r="C5" s="37">
        <v>7061</v>
      </c>
      <c r="D5" s="2" t="s">
        <v>121</v>
      </c>
      <c r="E5" s="37">
        <v>8787</v>
      </c>
      <c r="J5" t="s">
        <v>3</v>
      </c>
      <c r="L5" t="s">
        <v>16</v>
      </c>
      <c r="N5" t="s">
        <v>3</v>
      </c>
      <c r="P5" t="s">
        <v>16</v>
      </c>
      <c r="U5" t="s">
        <v>3</v>
      </c>
      <c r="W5" t="s">
        <v>16</v>
      </c>
      <c r="Y5" t="s">
        <v>3</v>
      </c>
      <c r="AA5" t="s">
        <v>16</v>
      </c>
      <c r="AD5" s="68"/>
      <c r="AE5" s="68"/>
      <c r="AG5" t="s">
        <v>126</v>
      </c>
      <c r="AH5" s="53">
        <v>1154</v>
      </c>
      <c r="AI5" s="53">
        <v>7061</v>
      </c>
      <c r="AJ5" s="53">
        <v>801</v>
      </c>
      <c r="AK5" s="53">
        <v>290</v>
      </c>
      <c r="AL5" s="53">
        <v>320</v>
      </c>
      <c r="AM5" s="53">
        <v>554</v>
      </c>
      <c r="AN5" s="53">
        <v>778</v>
      </c>
      <c r="AO5" s="53">
        <v>294</v>
      </c>
      <c r="AP5" s="53">
        <v>235</v>
      </c>
      <c r="AQ5" s="53">
        <v>479</v>
      </c>
      <c r="AR5" s="53">
        <v>264</v>
      </c>
      <c r="AS5" s="53">
        <v>1041</v>
      </c>
      <c r="AT5" s="53">
        <v>456</v>
      </c>
      <c r="AU5" s="53">
        <v>391</v>
      </c>
      <c r="AV5" s="53">
        <v>286</v>
      </c>
      <c r="AW5" s="53">
        <v>110</v>
      </c>
      <c r="AX5" s="53">
        <v>334</v>
      </c>
      <c r="AY5" s="53">
        <v>1068</v>
      </c>
      <c r="AZ5" s="53">
        <v>1791</v>
      </c>
      <c r="BA5" s="53">
        <v>2096</v>
      </c>
      <c r="BB5" s="53">
        <v>784</v>
      </c>
      <c r="BC5" s="53">
        <v>369</v>
      </c>
      <c r="BD5" s="53">
        <v>1763</v>
      </c>
      <c r="BE5" s="53">
        <v>669</v>
      </c>
      <c r="BF5" s="53">
        <v>1313</v>
      </c>
      <c r="BG5" s="53">
        <v>294</v>
      </c>
      <c r="BH5" s="53">
        <v>294</v>
      </c>
      <c r="BI5" s="53">
        <v>521</v>
      </c>
      <c r="BJ5" s="53">
        <v>84</v>
      </c>
      <c r="BK5" s="53">
        <v>3516</v>
      </c>
      <c r="BL5" s="53">
        <v>2108</v>
      </c>
      <c r="BM5" s="53">
        <v>1007</v>
      </c>
      <c r="BN5" s="53">
        <v>311</v>
      </c>
      <c r="BO5" s="53">
        <v>294</v>
      </c>
      <c r="BP5" s="53">
        <v>206</v>
      </c>
      <c r="BQ5" s="53">
        <v>116</v>
      </c>
      <c r="BR5" s="53">
        <v>1031</v>
      </c>
      <c r="BS5" s="53">
        <v>249</v>
      </c>
      <c r="BT5" s="53">
        <v>1154</v>
      </c>
      <c r="BU5" s="53">
        <v>155</v>
      </c>
    </row>
    <row r="6" spans="1:73">
      <c r="A6" s="39" t="s">
        <v>122</v>
      </c>
      <c r="B6" s="2" t="s">
        <v>123</v>
      </c>
      <c r="C6" s="37">
        <v>5910</v>
      </c>
      <c r="D6" s="2" t="s">
        <v>124</v>
      </c>
      <c r="E6" s="37">
        <v>7663</v>
      </c>
      <c r="I6" t="s">
        <v>125</v>
      </c>
      <c r="J6" t="s">
        <v>1</v>
      </c>
      <c r="K6" t="s">
        <v>126</v>
      </c>
      <c r="L6" t="s">
        <v>1</v>
      </c>
      <c r="M6" t="s">
        <v>126</v>
      </c>
      <c r="N6" t="s">
        <v>1</v>
      </c>
      <c r="O6" t="s">
        <v>126</v>
      </c>
      <c r="P6" t="s">
        <v>1</v>
      </c>
      <c r="Q6" t="s">
        <v>126</v>
      </c>
      <c r="T6" t="s">
        <v>125</v>
      </c>
      <c r="U6" t="s">
        <v>1</v>
      </c>
      <c r="V6" t="s">
        <v>126</v>
      </c>
      <c r="W6" t="s">
        <v>1</v>
      </c>
      <c r="X6" t="s">
        <v>126</v>
      </c>
      <c r="Y6" t="s">
        <v>1</v>
      </c>
      <c r="Z6" t="s">
        <v>126</v>
      </c>
      <c r="AA6" t="s">
        <v>1</v>
      </c>
      <c r="AB6" t="s">
        <v>126</v>
      </c>
      <c r="AD6" s="68"/>
      <c r="AE6" s="68"/>
      <c r="AF6" t="s">
        <v>16</v>
      </c>
      <c r="AG6" t="s">
        <v>1</v>
      </c>
      <c r="AH6" s="53" t="s">
        <v>303</v>
      </c>
      <c r="AI6" s="53" t="s">
        <v>128</v>
      </c>
      <c r="AJ6" s="53" t="s">
        <v>135</v>
      </c>
      <c r="AK6" s="53" t="s">
        <v>140</v>
      </c>
      <c r="AL6" s="53" t="s">
        <v>145</v>
      </c>
      <c r="AM6" s="53" t="s">
        <v>152</v>
      </c>
      <c r="AN6" s="53" t="s">
        <v>143</v>
      </c>
      <c r="AO6" s="53" t="s">
        <v>160</v>
      </c>
      <c r="AP6" s="53" t="s">
        <v>166</v>
      </c>
      <c r="AQ6" s="53" t="s">
        <v>160</v>
      </c>
      <c r="AR6" s="53" t="s">
        <v>173</v>
      </c>
      <c r="AS6" s="53" t="s">
        <v>179</v>
      </c>
      <c r="AT6" s="53" t="s">
        <v>184</v>
      </c>
      <c r="AU6" s="53" t="s">
        <v>160</v>
      </c>
      <c r="AV6" s="53" t="s">
        <v>191</v>
      </c>
      <c r="AW6" s="53" t="s">
        <v>160</v>
      </c>
      <c r="AX6" s="53" t="s">
        <v>199</v>
      </c>
      <c r="AY6" s="53" t="s">
        <v>204</v>
      </c>
      <c r="AZ6" s="53" t="s">
        <v>210</v>
      </c>
      <c r="BA6" s="53" t="s">
        <v>216</v>
      </c>
      <c r="BB6" s="53" t="s">
        <v>223</v>
      </c>
      <c r="BC6" s="53" t="s">
        <v>229</v>
      </c>
      <c r="BD6" s="53" t="s">
        <v>236</v>
      </c>
      <c r="BE6" s="53" t="s">
        <v>242</v>
      </c>
      <c r="BF6" s="53" t="s">
        <v>248</v>
      </c>
      <c r="BG6" s="53" t="s">
        <v>160</v>
      </c>
      <c r="BH6" s="53" t="s">
        <v>160</v>
      </c>
      <c r="BI6" s="53" t="s">
        <v>256</v>
      </c>
      <c r="BJ6" s="53" t="s">
        <v>160</v>
      </c>
      <c r="BK6" s="53" t="s">
        <v>266</v>
      </c>
      <c r="BL6" s="53" t="s">
        <v>273</v>
      </c>
      <c r="BM6" s="53" t="s">
        <v>280</v>
      </c>
      <c r="BN6" s="53" t="s">
        <v>260</v>
      </c>
      <c r="BO6" s="53" t="s">
        <v>160</v>
      </c>
      <c r="BP6" s="53" t="s">
        <v>160</v>
      </c>
      <c r="BQ6" s="53" t="s">
        <v>160</v>
      </c>
      <c r="BR6" s="53" t="s">
        <v>296</v>
      </c>
      <c r="BS6" s="53" t="s">
        <v>160</v>
      </c>
      <c r="BT6" s="53" t="s">
        <v>303</v>
      </c>
      <c r="BU6" s="53" t="s">
        <v>160</v>
      </c>
    </row>
    <row r="7" spans="1:73" ht="25.5">
      <c r="A7" s="39" t="s">
        <v>127</v>
      </c>
      <c r="B7" s="2" t="s">
        <v>128</v>
      </c>
      <c r="C7" s="37">
        <v>6972</v>
      </c>
      <c r="D7" s="2" t="s">
        <v>129</v>
      </c>
      <c r="E7" s="37">
        <v>7771</v>
      </c>
      <c r="I7" t="str">
        <f>A5</f>
        <v>Spanish or Spanish Creole:</v>
      </c>
      <c r="J7" t="str">
        <f>B5</f>
        <v>226,719</v>
      </c>
      <c r="K7">
        <f>C5</f>
        <v>7061</v>
      </c>
      <c r="L7" t="str">
        <f>B7</f>
        <v>108,144</v>
      </c>
      <c r="M7">
        <f>C7</f>
        <v>6972</v>
      </c>
      <c r="N7" t="str">
        <f>D5</f>
        <v>339,902</v>
      </c>
      <c r="O7">
        <f>E5</f>
        <v>8787</v>
      </c>
      <c r="P7" t="str">
        <f>D7</f>
        <v>146,706</v>
      </c>
      <c r="Q7">
        <f>E7</f>
        <v>7771</v>
      </c>
      <c r="T7" t="s">
        <v>72</v>
      </c>
      <c r="U7">
        <v>1606</v>
      </c>
      <c r="V7">
        <v>1154</v>
      </c>
      <c r="W7" t="s">
        <v>303</v>
      </c>
      <c r="X7">
        <v>229</v>
      </c>
      <c r="Y7" t="s">
        <v>300</v>
      </c>
      <c r="Z7">
        <v>1296</v>
      </c>
      <c r="AA7" t="s">
        <v>304</v>
      </c>
      <c r="AB7">
        <v>430</v>
      </c>
      <c r="AD7" s="68"/>
      <c r="AE7" s="68"/>
      <c r="AG7" t="s">
        <v>126</v>
      </c>
      <c r="AH7" s="53">
        <v>229</v>
      </c>
      <c r="AI7" s="53">
        <v>6972</v>
      </c>
      <c r="AJ7" s="53">
        <v>472</v>
      </c>
      <c r="AK7" s="53">
        <v>287</v>
      </c>
      <c r="AL7" s="53">
        <v>28</v>
      </c>
      <c r="AM7" s="53">
        <v>215</v>
      </c>
      <c r="AN7" s="53">
        <v>225</v>
      </c>
      <c r="AO7" s="53">
        <v>294</v>
      </c>
      <c r="AP7" s="53">
        <v>131</v>
      </c>
      <c r="AQ7" s="53">
        <v>294</v>
      </c>
      <c r="AR7" s="53">
        <v>155</v>
      </c>
      <c r="AS7" s="53">
        <v>468</v>
      </c>
      <c r="AT7" s="53">
        <v>173</v>
      </c>
      <c r="AU7" s="53">
        <v>294</v>
      </c>
      <c r="AV7" s="53">
        <v>175</v>
      </c>
      <c r="AW7" s="53">
        <v>294</v>
      </c>
      <c r="AX7" s="53">
        <v>131</v>
      </c>
      <c r="AY7" s="53">
        <v>351</v>
      </c>
      <c r="AZ7" s="53">
        <v>209</v>
      </c>
      <c r="BA7" s="53">
        <v>289</v>
      </c>
      <c r="BB7" s="53">
        <v>624</v>
      </c>
      <c r="BC7" s="53">
        <v>75</v>
      </c>
      <c r="BD7" s="53">
        <v>1041</v>
      </c>
      <c r="BE7" s="53">
        <v>545</v>
      </c>
      <c r="BF7" s="53">
        <v>634</v>
      </c>
      <c r="BG7" s="53">
        <v>294</v>
      </c>
      <c r="BH7" s="53">
        <v>294</v>
      </c>
      <c r="BI7" s="53">
        <v>253</v>
      </c>
      <c r="BJ7" s="53">
        <v>294</v>
      </c>
      <c r="BK7" s="53">
        <v>1836</v>
      </c>
      <c r="BL7" s="53">
        <v>438</v>
      </c>
      <c r="BM7" s="53">
        <v>500</v>
      </c>
      <c r="BN7" s="53">
        <v>216</v>
      </c>
      <c r="BO7" s="53">
        <v>294</v>
      </c>
      <c r="BP7" s="53">
        <v>294</v>
      </c>
      <c r="BQ7" s="53">
        <v>294</v>
      </c>
      <c r="BR7" s="53">
        <v>594</v>
      </c>
      <c r="BS7" s="53">
        <v>294</v>
      </c>
      <c r="BT7" s="53">
        <v>229</v>
      </c>
      <c r="BU7" s="53">
        <v>294</v>
      </c>
    </row>
    <row r="8" spans="1:73">
      <c r="A8" s="38" t="s">
        <v>130</v>
      </c>
      <c r="B8" s="2" t="s">
        <v>131</v>
      </c>
      <c r="C8" s="2">
        <v>801</v>
      </c>
      <c r="D8" s="2" t="s">
        <v>132</v>
      </c>
      <c r="E8" s="37">
        <v>1336</v>
      </c>
      <c r="I8" t="str">
        <f>A8</f>
        <v>French (incl. Patois, Cajun):</v>
      </c>
      <c r="J8" t="str">
        <f>B8</f>
        <v>2,753</v>
      </c>
      <c r="K8">
        <f>C8</f>
        <v>801</v>
      </c>
      <c r="L8" t="str">
        <f>B10</f>
        <v>537</v>
      </c>
      <c r="M8">
        <f>C10</f>
        <v>472</v>
      </c>
      <c r="N8" t="str">
        <f>D8</f>
        <v>5,088</v>
      </c>
      <c r="O8">
        <f>E8</f>
        <v>1336</v>
      </c>
      <c r="P8" t="str">
        <f>D10</f>
        <v>889</v>
      </c>
      <c r="Q8">
        <f>E10</f>
        <v>569</v>
      </c>
      <c r="T8" t="s">
        <v>299</v>
      </c>
      <c r="U8">
        <v>1606</v>
      </c>
      <c r="V8">
        <v>1154</v>
      </c>
      <c r="W8" t="s">
        <v>303</v>
      </c>
      <c r="X8">
        <v>229</v>
      </c>
      <c r="Y8" t="s">
        <v>300</v>
      </c>
      <c r="Z8">
        <v>1296</v>
      </c>
      <c r="AA8" t="s">
        <v>304</v>
      </c>
      <c r="AB8">
        <v>430</v>
      </c>
      <c r="AD8" s="68" t="s">
        <v>115</v>
      </c>
      <c r="AE8" s="68"/>
      <c r="AF8" t="s">
        <v>3</v>
      </c>
      <c r="AG8" t="s">
        <v>1</v>
      </c>
      <c r="AH8" s="53" t="s">
        <v>300</v>
      </c>
      <c r="AI8" s="53" t="s">
        <v>121</v>
      </c>
      <c r="AJ8" s="53" t="s">
        <v>132</v>
      </c>
      <c r="AK8" s="53" t="s">
        <v>138</v>
      </c>
      <c r="AL8" s="53" t="s">
        <v>142</v>
      </c>
      <c r="AM8" s="53" t="s">
        <v>149</v>
      </c>
      <c r="AN8" s="53" t="s">
        <v>155</v>
      </c>
      <c r="AO8" s="53" t="s">
        <v>160</v>
      </c>
      <c r="AP8" s="53" t="s">
        <v>163</v>
      </c>
      <c r="AQ8" s="53" t="s">
        <v>168</v>
      </c>
      <c r="AR8" s="53" t="s">
        <v>170</v>
      </c>
      <c r="AS8" s="53" t="s">
        <v>176</v>
      </c>
      <c r="AT8" s="53" t="s">
        <v>181</v>
      </c>
      <c r="AU8" s="53" t="s">
        <v>185</v>
      </c>
      <c r="AV8" s="53" t="s">
        <v>188</v>
      </c>
      <c r="AW8" s="53" t="s">
        <v>193</v>
      </c>
      <c r="AX8" s="53" t="s">
        <v>196</v>
      </c>
      <c r="AY8" s="53" t="s">
        <v>202</v>
      </c>
      <c r="AZ8" s="53" t="s">
        <v>207</v>
      </c>
      <c r="BA8" s="53" t="s">
        <v>213</v>
      </c>
      <c r="BB8" s="53" t="s">
        <v>220</v>
      </c>
      <c r="BC8" s="53" t="s">
        <v>226</v>
      </c>
      <c r="BD8" s="53" t="s">
        <v>233</v>
      </c>
      <c r="BE8" s="53" t="s">
        <v>239</v>
      </c>
      <c r="BF8" s="53" t="s">
        <v>245</v>
      </c>
      <c r="BG8" s="53" t="s">
        <v>251</v>
      </c>
      <c r="BH8" s="53" t="s">
        <v>160</v>
      </c>
      <c r="BI8" s="53" t="s">
        <v>254</v>
      </c>
      <c r="BJ8" s="53" t="s">
        <v>260</v>
      </c>
      <c r="BK8" s="53" t="s">
        <v>263</v>
      </c>
      <c r="BL8" s="53" t="s">
        <v>270</v>
      </c>
      <c r="BM8" s="53" t="s">
        <v>277</v>
      </c>
      <c r="BN8" s="53" t="s">
        <v>284</v>
      </c>
      <c r="BO8" s="53" t="s">
        <v>160</v>
      </c>
      <c r="BP8" s="53" t="s">
        <v>289</v>
      </c>
      <c r="BQ8" s="53" t="s">
        <v>291</v>
      </c>
      <c r="BR8" s="53" t="s">
        <v>293</v>
      </c>
      <c r="BS8" s="53" t="s">
        <v>298</v>
      </c>
      <c r="BT8" s="53" t="s">
        <v>300</v>
      </c>
      <c r="BU8" s="53" t="s">
        <v>306</v>
      </c>
    </row>
    <row r="9" spans="1:73">
      <c r="A9" s="39" t="s">
        <v>122</v>
      </c>
      <c r="B9" s="2" t="s">
        <v>133</v>
      </c>
      <c r="C9" s="2">
        <v>630</v>
      </c>
      <c r="D9" s="2" t="s">
        <v>134</v>
      </c>
      <c r="E9" s="37">
        <v>1247</v>
      </c>
      <c r="I9" t="str">
        <f>A11</f>
        <v>French Creole:</v>
      </c>
      <c r="J9" t="str">
        <f>B11</f>
        <v>221</v>
      </c>
      <c r="K9">
        <f>C11</f>
        <v>290</v>
      </c>
      <c r="L9" t="str">
        <f>B13</f>
        <v>179</v>
      </c>
      <c r="M9">
        <f>C13</f>
        <v>287</v>
      </c>
      <c r="N9" t="str">
        <f>D11</f>
        <v>221</v>
      </c>
      <c r="O9">
        <f>E11</f>
        <v>290</v>
      </c>
      <c r="P9" t="str">
        <f>D13</f>
        <v>179</v>
      </c>
      <c r="Q9">
        <f>E13</f>
        <v>287</v>
      </c>
      <c r="T9" t="s">
        <v>77</v>
      </c>
      <c r="U9" t="s">
        <v>292</v>
      </c>
      <c r="V9">
        <v>1031</v>
      </c>
      <c r="W9" t="s">
        <v>296</v>
      </c>
      <c r="X9">
        <v>594</v>
      </c>
      <c r="Y9" t="s">
        <v>293</v>
      </c>
      <c r="Z9">
        <v>1604</v>
      </c>
      <c r="AA9" t="s">
        <v>297</v>
      </c>
      <c r="AB9">
        <v>602</v>
      </c>
      <c r="AD9" s="68"/>
      <c r="AE9" s="68"/>
      <c r="AG9" t="s">
        <v>126</v>
      </c>
      <c r="AH9" s="53">
        <v>1296</v>
      </c>
      <c r="AI9" s="53">
        <v>8787</v>
      </c>
      <c r="AJ9" s="53">
        <v>1336</v>
      </c>
      <c r="AK9" s="53">
        <v>290</v>
      </c>
      <c r="AL9" s="53">
        <v>600</v>
      </c>
      <c r="AM9" s="53">
        <v>862</v>
      </c>
      <c r="AN9" s="53">
        <v>1339</v>
      </c>
      <c r="AO9" s="53">
        <v>294</v>
      </c>
      <c r="AP9" s="53">
        <v>635</v>
      </c>
      <c r="AQ9" s="53">
        <v>513</v>
      </c>
      <c r="AR9" s="53">
        <v>440</v>
      </c>
      <c r="AS9" s="53">
        <v>1048</v>
      </c>
      <c r="AT9" s="53">
        <v>641</v>
      </c>
      <c r="AU9" s="53">
        <v>391</v>
      </c>
      <c r="AV9" s="53">
        <v>504</v>
      </c>
      <c r="AW9" s="53">
        <v>110</v>
      </c>
      <c r="AX9" s="53">
        <v>899</v>
      </c>
      <c r="AY9" s="53">
        <v>1161</v>
      </c>
      <c r="AZ9" s="53">
        <v>1967</v>
      </c>
      <c r="BA9" s="53">
        <v>2241</v>
      </c>
      <c r="BB9" s="53">
        <v>1280</v>
      </c>
      <c r="BC9" s="53">
        <v>640</v>
      </c>
      <c r="BD9" s="53">
        <v>2342</v>
      </c>
      <c r="BE9" s="53">
        <v>918</v>
      </c>
      <c r="BF9" s="53">
        <v>1862</v>
      </c>
      <c r="BG9" s="53">
        <v>187</v>
      </c>
      <c r="BH9" s="53">
        <v>294</v>
      </c>
      <c r="BI9" s="53">
        <v>837</v>
      </c>
      <c r="BJ9" s="53">
        <v>268</v>
      </c>
      <c r="BK9" s="53">
        <v>3567</v>
      </c>
      <c r="BL9" s="53">
        <v>2324</v>
      </c>
      <c r="BM9" s="53">
        <v>1398</v>
      </c>
      <c r="BN9" s="53">
        <v>933</v>
      </c>
      <c r="BO9" s="53">
        <v>294</v>
      </c>
      <c r="BP9" s="53">
        <v>206</v>
      </c>
      <c r="BQ9" s="53">
        <v>116</v>
      </c>
      <c r="BR9" s="53">
        <v>1604</v>
      </c>
      <c r="BS9" s="53">
        <v>249</v>
      </c>
      <c r="BT9" s="53">
        <v>1296</v>
      </c>
      <c r="BU9" s="53">
        <v>259</v>
      </c>
    </row>
    <row r="10" spans="1:73" ht="25.5">
      <c r="A10" s="39" t="s">
        <v>127</v>
      </c>
      <c r="B10" s="2" t="s">
        <v>135</v>
      </c>
      <c r="C10" s="2">
        <v>472</v>
      </c>
      <c r="D10" s="2" t="s">
        <v>136</v>
      </c>
      <c r="E10" s="2">
        <v>569</v>
      </c>
      <c r="I10" t="str">
        <f>A14</f>
        <v>Italian:</v>
      </c>
      <c r="J10" t="str">
        <f>B14</f>
        <v>292</v>
      </c>
      <c r="K10">
        <f>C14</f>
        <v>320</v>
      </c>
      <c r="L10" t="str">
        <f>B16</f>
        <v>17</v>
      </c>
      <c r="M10">
        <f>C16</f>
        <v>28</v>
      </c>
      <c r="N10" t="str">
        <f>D14</f>
        <v>899</v>
      </c>
      <c r="O10">
        <f>E14</f>
        <v>600</v>
      </c>
      <c r="P10" t="str">
        <f>D16</f>
        <v>98</v>
      </c>
      <c r="Q10">
        <f>E16</f>
        <v>134</v>
      </c>
      <c r="T10" t="s">
        <v>78</v>
      </c>
      <c r="U10" t="s">
        <v>193</v>
      </c>
      <c r="V10">
        <v>110</v>
      </c>
      <c r="W10" t="s">
        <v>160</v>
      </c>
      <c r="X10">
        <v>294</v>
      </c>
      <c r="Y10" t="s">
        <v>193</v>
      </c>
      <c r="Z10">
        <v>110</v>
      </c>
      <c r="AA10" t="s">
        <v>160</v>
      </c>
      <c r="AB10">
        <v>294</v>
      </c>
      <c r="AD10" s="68"/>
      <c r="AE10" s="68"/>
      <c r="AF10" t="s">
        <v>16</v>
      </c>
      <c r="AG10" t="s">
        <v>1</v>
      </c>
      <c r="AH10" s="53" t="s">
        <v>304</v>
      </c>
      <c r="AI10" s="53" t="s">
        <v>129</v>
      </c>
      <c r="AJ10" s="53" t="s">
        <v>136</v>
      </c>
      <c r="AK10" s="53" t="s">
        <v>140</v>
      </c>
      <c r="AL10" s="53" t="s">
        <v>146</v>
      </c>
      <c r="AM10" s="53" t="s">
        <v>153</v>
      </c>
      <c r="AN10" s="53" t="s">
        <v>158</v>
      </c>
      <c r="AO10" s="53" t="s">
        <v>160</v>
      </c>
      <c r="AP10" s="53" t="s">
        <v>166</v>
      </c>
      <c r="AQ10" s="53" t="s">
        <v>160</v>
      </c>
      <c r="AR10" s="53" t="s">
        <v>174</v>
      </c>
      <c r="AS10" s="53" t="s">
        <v>179</v>
      </c>
      <c r="AT10" s="53" t="s">
        <v>184</v>
      </c>
      <c r="AU10" s="53" t="s">
        <v>160</v>
      </c>
      <c r="AV10" s="53" t="s">
        <v>192</v>
      </c>
      <c r="AW10" s="53" t="s">
        <v>160</v>
      </c>
      <c r="AX10" s="53" t="s">
        <v>200</v>
      </c>
      <c r="AY10" s="53" t="s">
        <v>205</v>
      </c>
      <c r="AZ10" s="53" t="s">
        <v>211</v>
      </c>
      <c r="BA10" s="53" t="s">
        <v>217</v>
      </c>
      <c r="BB10" s="53" t="s">
        <v>224</v>
      </c>
      <c r="BC10" s="53" t="s">
        <v>230</v>
      </c>
      <c r="BD10" s="53" t="s">
        <v>237</v>
      </c>
      <c r="BE10" s="53" t="s">
        <v>243</v>
      </c>
      <c r="BF10" s="53" t="s">
        <v>249</v>
      </c>
      <c r="BG10" s="53" t="s">
        <v>251</v>
      </c>
      <c r="BH10" s="53" t="s">
        <v>160</v>
      </c>
      <c r="BI10" s="53" t="s">
        <v>257</v>
      </c>
      <c r="BJ10" s="53" t="s">
        <v>259</v>
      </c>
      <c r="BK10" s="53" t="s">
        <v>267</v>
      </c>
      <c r="BL10" s="53" t="s">
        <v>274</v>
      </c>
      <c r="BM10" s="53" t="s">
        <v>281</v>
      </c>
      <c r="BN10" s="53" t="s">
        <v>287</v>
      </c>
      <c r="BO10" s="53" t="s">
        <v>160</v>
      </c>
      <c r="BP10" s="53" t="s">
        <v>160</v>
      </c>
      <c r="BQ10" s="53" t="s">
        <v>160</v>
      </c>
      <c r="BR10" s="53" t="s">
        <v>297</v>
      </c>
      <c r="BS10" s="53" t="s">
        <v>160</v>
      </c>
      <c r="BT10" s="53" t="s">
        <v>304</v>
      </c>
      <c r="BU10" s="53" t="s">
        <v>160</v>
      </c>
    </row>
    <row r="11" spans="1:73">
      <c r="A11" s="38" t="s">
        <v>137</v>
      </c>
      <c r="B11" s="2" t="s">
        <v>138</v>
      </c>
      <c r="C11" s="2">
        <v>290</v>
      </c>
      <c r="D11" s="2" t="s">
        <v>138</v>
      </c>
      <c r="E11" s="2">
        <v>290</v>
      </c>
      <c r="I11" t="str">
        <f>A17</f>
        <v>Portuguese or Portuguese Creole:</v>
      </c>
      <c r="J11" t="str">
        <f>B17</f>
        <v>924</v>
      </c>
      <c r="K11">
        <f>C17</f>
        <v>554</v>
      </c>
      <c r="L11" t="str">
        <f>B19</f>
        <v>219</v>
      </c>
      <c r="M11">
        <f>C19</f>
        <v>215</v>
      </c>
      <c r="N11" t="str">
        <f>D17</f>
        <v>2,054</v>
      </c>
      <c r="O11">
        <f>E17</f>
        <v>862</v>
      </c>
      <c r="P11" t="str">
        <f>D19</f>
        <v>660</v>
      </c>
      <c r="Q11">
        <f>E19</f>
        <v>516</v>
      </c>
      <c r="T11" t="s">
        <v>231</v>
      </c>
      <c r="U11" t="s">
        <v>232</v>
      </c>
      <c r="V11">
        <v>1763</v>
      </c>
      <c r="W11" t="s">
        <v>236</v>
      </c>
      <c r="X11">
        <v>1041</v>
      </c>
      <c r="Y11" t="s">
        <v>233</v>
      </c>
      <c r="Z11">
        <v>2342</v>
      </c>
      <c r="AA11" t="s">
        <v>237</v>
      </c>
      <c r="AB11">
        <v>1179</v>
      </c>
      <c r="AD11" s="68"/>
      <c r="AE11" s="68"/>
      <c r="AG11" t="s">
        <v>126</v>
      </c>
      <c r="AH11" s="53">
        <v>430</v>
      </c>
      <c r="AI11" s="53">
        <v>7771</v>
      </c>
      <c r="AJ11" s="53">
        <v>569</v>
      </c>
      <c r="AK11" s="53">
        <v>287</v>
      </c>
      <c r="AL11" s="53">
        <v>134</v>
      </c>
      <c r="AM11" s="53">
        <v>516</v>
      </c>
      <c r="AN11" s="53">
        <v>409</v>
      </c>
      <c r="AO11" s="53">
        <v>294</v>
      </c>
      <c r="AP11" s="53">
        <v>131</v>
      </c>
      <c r="AQ11" s="53">
        <v>294</v>
      </c>
      <c r="AR11" s="53">
        <v>295</v>
      </c>
      <c r="AS11" s="53">
        <v>468</v>
      </c>
      <c r="AT11" s="53">
        <v>173</v>
      </c>
      <c r="AU11" s="53">
        <v>294</v>
      </c>
      <c r="AV11" s="53">
        <v>177</v>
      </c>
      <c r="AW11" s="53">
        <v>294</v>
      </c>
      <c r="AX11" s="53">
        <v>628</v>
      </c>
      <c r="AY11" s="53">
        <v>711</v>
      </c>
      <c r="AZ11" s="53">
        <v>243</v>
      </c>
      <c r="BA11" s="53">
        <v>593</v>
      </c>
      <c r="BB11" s="53">
        <v>824</v>
      </c>
      <c r="BC11" s="53">
        <v>148</v>
      </c>
      <c r="BD11" s="53">
        <v>1179</v>
      </c>
      <c r="BE11" s="53">
        <v>613</v>
      </c>
      <c r="BF11" s="53">
        <v>970</v>
      </c>
      <c r="BG11" s="53">
        <v>187</v>
      </c>
      <c r="BH11" s="53">
        <v>294</v>
      </c>
      <c r="BI11" s="53">
        <v>417</v>
      </c>
      <c r="BJ11" s="53">
        <v>80</v>
      </c>
      <c r="BK11" s="53">
        <v>1916</v>
      </c>
      <c r="BL11" s="53">
        <v>516</v>
      </c>
      <c r="BM11" s="53">
        <v>544</v>
      </c>
      <c r="BN11" s="53">
        <v>521</v>
      </c>
      <c r="BO11" s="53">
        <v>294</v>
      </c>
      <c r="BP11" s="53">
        <v>294</v>
      </c>
      <c r="BQ11" s="53">
        <v>294</v>
      </c>
      <c r="BR11" s="53">
        <v>602</v>
      </c>
      <c r="BS11" s="53">
        <v>294</v>
      </c>
      <c r="BT11" s="53">
        <v>430</v>
      </c>
      <c r="BU11" s="53">
        <v>294</v>
      </c>
    </row>
    <row r="12" spans="1:73">
      <c r="A12" s="39" t="s">
        <v>122</v>
      </c>
      <c r="B12" s="2" t="s">
        <v>139</v>
      </c>
      <c r="C12" s="2">
        <v>70</v>
      </c>
      <c r="D12" s="2" t="s">
        <v>139</v>
      </c>
      <c r="E12" s="2">
        <v>70</v>
      </c>
      <c r="I12" t="str">
        <f>A20</f>
        <v>German:</v>
      </c>
      <c r="J12" t="str">
        <f>B20</f>
        <v>2,776</v>
      </c>
      <c r="K12">
        <f>C20</f>
        <v>778</v>
      </c>
      <c r="L12" t="str">
        <f>B22</f>
        <v>275</v>
      </c>
      <c r="M12">
        <f>C22</f>
        <v>225</v>
      </c>
      <c r="N12" t="str">
        <f>D20</f>
        <v>5,617</v>
      </c>
      <c r="O12">
        <f>E20</f>
        <v>1339</v>
      </c>
      <c r="P12" t="str">
        <f>D22</f>
        <v>719</v>
      </c>
      <c r="Q12">
        <f>E22</f>
        <v>409</v>
      </c>
      <c r="T12" t="s">
        <v>130</v>
      </c>
      <c r="U12" t="s">
        <v>131</v>
      </c>
      <c r="V12">
        <v>801</v>
      </c>
      <c r="W12" t="s">
        <v>135</v>
      </c>
      <c r="X12">
        <v>472</v>
      </c>
      <c r="Y12" t="s">
        <v>132</v>
      </c>
      <c r="Z12">
        <v>1336</v>
      </c>
      <c r="AA12" t="s">
        <v>136</v>
      </c>
      <c r="AB12">
        <v>569</v>
      </c>
    </row>
    <row r="13" spans="1:73" ht="25.5">
      <c r="A13" s="39" t="s">
        <v>127</v>
      </c>
      <c r="B13" s="2" t="s">
        <v>140</v>
      </c>
      <c r="C13" s="2">
        <v>287</v>
      </c>
      <c r="D13" s="2" t="s">
        <v>140</v>
      </c>
      <c r="E13" s="2">
        <v>287</v>
      </c>
      <c r="I13" t="str">
        <f>A23</f>
        <v>Yiddish:</v>
      </c>
      <c r="J13" t="str">
        <f>B23</f>
        <v>0</v>
      </c>
      <c r="K13">
        <f>C23</f>
        <v>294</v>
      </c>
      <c r="L13" t="str">
        <f>B25</f>
        <v>0</v>
      </c>
      <c r="M13">
        <f>C25</f>
        <v>294</v>
      </c>
      <c r="N13" t="str">
        <f>D23</f>
        <v>0</v>
      </c>
      <c r="O13">
        <f>E23</f>
        <v>294</v>
      </c>
      <c r="P13" t="str">
        <f>D25</f>
        <v>0</v>
      </c>
      <c r="Q13">
        <f>E25</f>
        <v>294</v>
      </c>
      <c r="T13" t="s">
        <v>137</v>
      </c>
      <c r="U13" t="s">
        <v>138</v>
      </c>
      <c r="V13">
        <v>290</v>
      </c>
      <c r="W13" t="s">
        <v>140</v>
      </c>
      <c r="X13">
        <v>287</v>
      </c>
      <c r="Y13" t="s">
        <v>138</v>
      </c>
      <c r="Z13">
        <v>290</v>
      </c>
      <c r="AA13" t="s">
        <v>140</v>
      </c>
      <c r="AB13">
        <v>287</v>
      </c>
    </row>
    <row r="14" spans="1:73">
      <c r="A14" s="38" t="s">
        <v>86</v>
      </c>
      <c r="B14" s="2" t="s">
        <v>141</v>
      </c>
      <c r="C14" s="2">
        <v>320</v>
      </c>
      <c r="D14" s="2" t="s">
        <v>142</v>
      </c>
      <c r="E14" s="2">
        <v>600</v>
      </c>
      <c r="I14" t="str">
        <f>A26</f>
        <v>Other West Germanic languages:</v>
      </c>
      <c r="J14" t="str">
        <f>B26</f>
        <v>272</v>
      </c>
      <c r="K14">
        <f>C26</f>
        <v>235</v>
      </c>
      <c r="L14" t="str">
        <f>B28</f>
        <v>79</v>
      </c>
      <c r="M14">
        <f>C28</f>
        <v>131</v>
      </c>
      <c r="N14" t="str">
        <f>D26</f>
        <v>803</v>
      </c>
      <c r="O14">
        <f>E26</f>
        <v>635</v>
      </c>
      <c r="P14" t="str">
        <f>D28</f>
        <v>79</v>
      </c>
      <c r="Q14">
        <f>E28</f>
        <v>131</v>
      </c>
      <c r="T14" t="s">
        <v>80</v>
      </c>
      <c r="U14" t="s">
        <v>154</v>
      </c>
      <c r="V14">
        <v>778</v>
      </c>
      <c r="W14" t="s">
        <v>143</v>
      </c>
      <c r="X14">
        <v>225</v>
      </c>
      <c r="Y14" t="s">
        <v>155</v>
      </c>
      <c r="Z14">
        <v>1339</v>
      </c>
      <c r="AA14" t="s">
        <v>158</v>
      </c>
      <c r="AB14">
        <v>409</v>
      </c>
    </row>
    <row r="15" spans="1:73">
      <c r="A15" s="39" t="s">
        <v>122</v>
      </c>
      <c r="B15" s="2" t="s">
        <v>143</v>
      </c>
      <c r="C15" s="2">
        <v>319</v>
      </c>
      <c r="D15" s="2" t="s">
        <v>144</v>
      </c>
      <c r="E15" s="2">
        <v>546</v>
      </c>
      <c r="I15" t="str">
        <f>A29</f>
        <v>Scandinavian languages:</v>
      </c>
      <c r="J15" t="str">
        <f>B29</f>
        <v>537</v>
      </c>
      <c r="K15">
        <f>C29</f>
        <v>479</v>
      </c>
      <c r="L15" t="str">
        <f>B31</f>
        <v>0</v>
      </c>
      <c r="M15">
        <f>C31</f>
        <v>294</v>
      </c>
      <c r="N15" t="str">
        <f>D29</f>
        <v>696</v>
      </c>
      <c r="O15">
        <f>E29</f>
        <v>513</v>
      </c>
      <c r="P15" t="str">
        <f>D31</f>
        <v>0</v>
      </c>
      <c r="Q15">
        <f>E31</f>
        <v>294</v>
      </c>
      <c r="T15" t="s">
        <v>81</v>
      </c>
      <c r="U15" t="s">
        <v>169</v>
      </c>
      <c r="V15">
        <v>264</v>
      </c>
      <c r="W15" t="s">
        <v>173</v>
      </c>
      <c r="X15">
        <v>155</v>
      </c>
      <c r="Y15" t="s">
        <v>170</v>
      </c>
      <c r="Z15">
        <v>440</v>
      </c>
      <c r="AA15" t="s">
        <v>174</v>
      </c>
      <c r="AB15">
        <v>295</v>
      </c>
    </row>
    <row r="16" spans="1:73" ht="25.5">
      <c r="A16" s="39" t="s">
        <v>127</v>
      </c>
      <c r="B16" s="2" t="s">
        <v>145</v>
      </c>
      <c r="C16" s="2">
        <v>28</v>
      </c>
      <c r="D16" s="2" t="s">
        <v>146</v>
      </c>
      <c r="E16" s="2">
        <v>134</v>
      </c>
      <c r="I16" t="str">
        <f>A32</f>
        <v>Greek:</v>
      </c>
      <c r="J16" t="str">
        <f>B32</f>
        <v>209</v>
      </c>
      <c r="K16">
        <f>C32</f>
        <v>264</v>
      </c>
      <c r="L16" t="str">
        <f>B34</f>
        <v>93</v>
      </c>
      <c r="M16">
        <f>C34</f>
        <v>155</v>
      </c>
      <c r="N16" t="str">
        <f>D32</f>
        <v>476</v>
      </c>
      <c r="O16">
        <f>E32</f>
        <v>440</v>
      </c>
      <c r="P16" t="str">
        <f>D34</f>
        <v>247</v>
      </c>
      <c r="Q16">
        <f>E34</f>
        <v>295</v>
      </c>
      <c r="T16" t="s">
        <v>82</v>
      </c>
      <c r="U16" t="s">
        <v>201</v>
      </c>
      <c r="V16">
        <v>1068</v>
      </c>
      <c r="W16" t="s">
        <v>204</v>
      </c>
      <c r="X16">
        <v>351</v>
      </c>
      <c r="Y16" t="s">
        <v>202</v>
      </c>
      <c r="Z16">
        <v>1161</v>
      </c>
      <c r="AA16" t="s">
        <v>205</v>
      </c>
      <c r="AB16">
        <v>711</v>
      </c>
    </row>
    <row r="17" spans="1:28" ht="25.5">
      <c r="A17" s="38" t="s">
        <v>147</v>
      </c>
      <c r="B17" s="2" t="s">
        <v>148</v>
      </c>
      <c r="C17" s="2">
        <v>554</v>
      </c>
      <c r="D17" s="2" t="s">
        <v>149</v>
      </c>
      <c r="E17" s="2">
        <v>862</v>
      </c>
      <c r="I17" t="str">
        <f>A35</f>
        <v>Russian:</v>
      </c>
      <c r="J17" t="str">
        <f>B35</f>
        <v>2,276</v>
      </c>
      <c r="K17">
        <f>C35</f>
        <v>1041</v>
      </c>
      <c r="L17" t="str">
        <f>B37</f>
        <v>488</v>
      </c>
      <c r="M17">
        <f>C37</f>
        <v>468</v>
      </c>
      <c r="N17" t="str">
        <f>D35</f>
        <v>2,426</v>
      </c>
      <c r="O17">
        <f>E35</f>
        <v>1048</v>
      </c>
      <c r="P17" t="str">
        <f>D37</f>
        <v>488</v>
      </c>
      <c r="Q17">
        <f>E37</f>
        <v>468</v>
      </c>
      <c r="T17" t="s">
        <v>83</v>
      </c>
      <c r="U17" t="s">
        <v>298</v>
      </c>
      <c r="V17">
        <v>249</v>
      </c>
      <c r="W17" t="s">
        <v>160</v>
      </c>
      <c r="X17">
        <v>294</v>
      </c>
      <c r="Y17" t="s">
        <v>298</v>
      </c>
      <c r="Z17">
        <v>249</v>
      </c>
      <c r="AA17" t="s">
        <v>160</v>
      </c>
      <c r="AB17">
        <v>294</v>
      </c>
    </row>
    <row r="18" spans="1:28">
      <c r="A18" s="39" t="s">
        <v>122</v>
      </c>
      <c r="B18" s="2" t="s">
        <v>150</v>
      </c>
      <c r="C18" s="2">
        <v>472</v>
      </c>
      <c r="D18" s="2" t="s">
        <v>151</v>
      </c>
      <c r="E18" s="2">
        <v>635</v>
      </c>
      <c r="I18" t="str">
        <f>A38</f>
        <v>Polish:</v>
      </c>
      <c r="J18" t="str">
        <f>B38</f>
        <v>692</v>
      </c>
      <c r="K18">
        <f>C38</f>
        <v>456</v>
      </c>
      <c r="L18" t="str">
        <f>B40</f>
        <v>143</v>
      </c>
      <c r="M18">
        <f>C40</f>
        <v>173</v>
      </c>
      <c r="N18" t="str">
        <f>D38</f>
        <v>1,029</v>
      </c>
      <c r="O18">
        <f>E38</f>
        <v>641</v>
      </c>
      <c r="P18" t="str">
        <f>D40</f>
        <v>143</v>
      </c>
      <c r="Q18">
        <f>E40</f>
        <v>173</v>
      </c>
      <c r="T18" t="s">
        <v>84</v>
      </c>
      <c r="U18" t="s">
        <v>206</v>
      </c>
      <c r="V18">
        <v>1791</v>
      </c>
      <c r="W18" t="s">
        <v>210</v>
      </c>
      <c r="X18">
        <v>209</v>
      </c>
      <c r="Y18" t="s">
        <v>207</v>
      </c>
      <c r="Z18">
        <v>1967</v>
      </c>
      <c r="AA18" t="s">
        <v>211</v>
      </c>
      <c r="AB18">
        <v>243</v>
      </c>
    </row>
    <row r="19" spans="1:28" ht="25.5">
      <c r="A19" s="39" t="s">
        <v>127</v>
      </c>
      <c r="B19" s="2" t="s">
        <v>152</v>
      </c>
      <c r="C19" s="2">
        <v>215</v>
      </c>
      <c r="D19" s="2" t="s">
        <v>153</v>
      </c>
      <c r="E19" s="2">
        <v>516</v>
      </c>
      <c r="I19" t="str">
        <f>A41</f>
        <v>Serbo-Croatian:</v>
      </c>
      <c r="J19" t="str">
        <f>B41</f>
        <v>493</v>
      </c>
      <c r="K19">
        <f>C41</f>
        <v>391</v>
      </c>
      <c r="L19" t="str">
        <f>B43</f>
        <v>0</v>
      </c>
      <c r="M19">
        <f>C43</f>
        <v>294</v>
      </c>
      <c r="N19" t="str">
        <f>D41</f>
        <v>493</v>
      </c>
      <c r="O19">
        <f>E41</f>
        <v>391</v>
      </c>
      <c r="P19" t="str">
        <f>D43</f>
        <v>0</v>
      </c>
      <c r="Q19">
        <f>E43</f>
        <v>294</v>
      </c>
      <c r="T19" t="s">
        <v>85</v>
      </c>
      <c r="U19" t="s">
        <v>160</v>
      </c>
      <c r="V19">
        <v>294</v>
      </c>
      <c r="W19" t="s">
        <v>160</v>
      </c>
      <c r="X19">
        <v>294</v>
      </c>
      <c r="Y19" t="s">
        <v>160</v>
      </c>
      <c r="Z19">
        <v>294</v>
      </c>
      <c r="AA19" t="s">
        <v>160</v>
      </c>
      <c r="AB19">
        <v>294</v>
      </c>
    </row>
    <row r="20" spans="1:28">
      <c r="A20" s="38" t="s">
        <v>80</v>
      </c>
      <c r="B20" s="2" t="s">
        <v>154</v>
      </c>
      <c r="C20" s="2">
        <v>778</v>
      </c>
      <c r="D20" s="2" t="s">
        <v>155</v>
      </c>
      <c r="E20" s="37">
        <v>1339</v>
      </c>
      <c r="I20" t="str">
        <f>A44</f>
        <v>Other Slavic languages:</v>
      </c>
      <c r="J20" t="str">
        <f>B44</f>
        <v>439</v>
      </c>
      <c r="K20">
        <f>C44</f>
        <v>286</v>
      </c>
      <c r="L20" t="str">
        <f>B46</f>
        <v>105</v>
      </c>
      <c r="M20">
        <f>C46</f>
        <v>175</v>
      </c>
      <c r="N20" t="str">
        <f>D44</f>
        <v>923</v>
      </c>
      <c r="O20">
        <f>E44</f>
        <v>504</v>
      </c>
      <c r="P20" t="str">
        <f>D46</f>
        <v>124</v>
      </c>
      <c r="Q20">
        <f>E46</f>
        <v>177</v>
      </c>
      <c r="T20" t="s">
        <v>290</v>
      </c>
      <c r="U20" t="s">
        <v>291</v>
      </c>
      <c r="V20">
        <v>116</v>
      </c>
      <c r="W20" t="s">
        <v>160</v>
      </c>
      <c r="X20">
        <v>294</v>
      </c>
      <c r="Y20" t="s">
        <v>291</v>
      </c>
      <c r="Z20">
        <v>116</v>
      </c>
      <c r="AA20" t="s">
        <v>160</v>
      </c>
      <c r="AB20">
        <v>294</v>
      </c>
    </row>
    <row r="21" spans="1:28">
      <c r="A21" s="39" t="s">
        <v>122</v>
      </c>
      <c r="B21" s="2" t="s">
        <v>156</v>
      </c>
      <c r="C21" s="2">
        <v>750</v>
      </c>
      <c r="D21" s="2" t="s">
        <v>157</v>
      </c>
      <c r="E21" s="37">
        <v>1217</v>
      </c>
      <c r="I21" t="str">
        <f>A47</f>
        <v>Armenian:</v>
      </c>
      <c r="J21" t="str">
        <f>B47</f>
        <v>65</v>
      </c>
      <c r="K21">
        <f>C47</f>
        <v>110</v>
      </c>
      <c r="L21" t="str">
        <f>B49</f>
        <v>0</v>
      </c>
      <c r="M21">
        <f>C49</f>
        <v>294</v>
      </c>
      <c r="N21" t="str">
        <f>D47</f>
        <v>65</v>
      </c>
      <c r="O21">
        <f>E47</f>
        <v>110</v>
      </c>
      <c r="P21" t="str">
        <f>D49</f>
        <v>0</v>
      </c>
      <c r="Q21">
        <f>E49</f>
        <v>294</v>
      </c>
      <c r="T21" t="s">
        <v>86</v>
      </c>
      <c r="U21" t="s">
        <v>141</v>
      </c>
      <c r="V21">
        <v>320</v>
      </c>
      <c r="W21" t="s">
        <v>145</v>
      </c>
      <c r="X21">
        <v>28</v>
      </c>
      <c r="Y21" t="s">
        <v>142</v>
      </c>
      <c r="Z21">
        <v>600</v>
      </c>
      <c r="AA21" t="s">
        <v>146</v>
      </c>
      <c r="AB21">
        <v>134</v>
      </c>
    </row>
    <row r="22" spans="1:28" ht="25.5">
      <c r="A22" s="39" t="s">
        <v>127</v>
      </c>
      <c r="B22" s="2" t="s">
        <v>143</v>
      </c>
      <c r="C22" s="2">
        <v>225</v>
      </c>
      <c r="D22" s="2" t="s">
        <v>158</v>
      </c>
      <c r="E22" s="2">
        <v>409</v>
      </c>
      <c r="I22" t="str">
        <f>A50</f>
        <v>Persian:</v>
      </c>
      <c r="J22" t="str">
        <f>B50</f>
        <v>328</v>
      </c>
      <c r="K22">
        <f>C50</f>
        <v>334</v>
      </c>
      <c r="L22" t="str">
        <f>B52</f>
        <v>112</v>
      </c>
      <c r="M22">
        <f>C52</f>
        <v>131</v>
      </c>
      <c r="N22" t="str">
        <f>D50</f>
        <v>1,309</v>
      </c>
      <c r="O22">
        <f>E50</f>
        <v>899</v>
      </c>
      <c r="P22" t="str">
        <f>D52</f>
        <v>609</v>
      </c>
      <c r="Q22">
        <f>E52</f>
        <v>628</v>
      </c>
      <c r="T22" t="s">
        <v>87</v>
      </c>
      <c r="U22" t="s">
        <v>238</v>
      </c>
      <c r="V22">
        <v>669</v>
      </c>
      <c r="W22" t="s">
        <v>242</v>
      </c>
      <c r="X22">
        <v>545</v>
      </c>
      <c r="Y22" t="s">
        <v>239</v>
      </c>
      <c r="Z22">
        <v>918</v>
      </c>
      <c r="AA22" t="s">
        <v>243</v>
      </c>
      <c r="AB22">
        <v>613</v>
      </c>
    </row>
    <row r="23" spans="1:28">
      <c r="A23" s="38" t="s">
        <v>159</v>
      </c>
      <c r="B23" s="2" t="s">
        <v>160</v>
      </c>
      <c r="C23" s="2">
        <v>294</v>
      </c>
      <c r="D23" s="2" t="s">
        <v>160</v>
      </c>
      <c r="E23" s="2">
        <v>294</v>
      </c>
      <c r="I23" t="str">
        <f>A53</f>
        <v>Gujarati:</v>
      </c>
      <c r="J23" t="str">
        <f>B53</f>
        <v>1,879</v>
      </c>
      <c r="K23">
        <f>C53</f>
        <v>1068</v>
      </c>
      <c r="L23" t="str">
        <f>B55</f>
        <v>430</v>
      </c>
      <c r="M23">
        <f>C55</f>
        <v>351</v>
      </c>
      <c r="N23" t="str">
        <f>D53</f>
        <v>2,321</v>
      </c>
      <c r="O23">
        <f>E53</f>
        <v>1161</v>
      </c>
      <c r="P23" t="str">
        <f>D55</f>
        <v>872</v>
      </c>
      <c r="Q23">
        <f>E55</f>
        <v>711</v>
      </c>
      <c r="T23" t="s">
        <v>88</v>
      </c>
      <c r="U23" t="s">
        <v>244</v>
      </c>
      <c r="V23">
        <v>1313</v>
      </c>
      <c r="W23" t="s">
        <v>248</v>
      </c>
      <c r="X23">
        <v>634</v>
      </c>
      <c r="Y23" t="s">
        <v>245</v>
      </c>
      <c r="Z23">
        <v>1862</v>
      </c>
      <c r="AA23" t="s">
        <v>249</v>
      </c>
      <c r="AB23">
        <v>970</v>
      </c>
    </row>
    <row r="24" spans="1:28">
      <c r="A24" s="39" t="s">
        <v>122</v>
      </c>
      <c r="B24" s="2" t="s">
        <v>160</v>
      </c>
      <c r="C24" s="2">
        <v>294</v>
      </c>
      <c r="D24" s="2" t="s">
        <v>160</v>
      </c>
      <c r="E24" s="2">
        <v>294</v>
      </c>
      <c r="I24" t="str">
        <f>A56</f>
        <v>Hindi:</v>
      </c>
      <c r="J24" t="str">
        <f>B56</f>
        <v>3,082</v>
      </c>
      <c r="K24">
        <f>C56</f>
        <v>1791</v>
      </c>
      <c r="L24" t="str">
        <f>B58</f>
        <v>168</v>
      </c>
      <c r="M24">
        <f>C58</f>
        <v>209</v>
      </c>
      <c r="N24" t="str">
        <f>D56</f>
        <v>4,959</v>
      </c>
      <c r="O24">
        <f>E56</f>
        <v>1967</v>
      </c>
      <c r="P24" t="str">
        <f>D58</f>
        <v>318</v>
      </c>
      <c r="Q24">
        <f>E58</f>
        <v>243</v>
      </c>
      <c r="T24" t="s">
        <v>258</v>
      </c>
      <c r="U24" t="s">
        <v>259</v>
      </c>
      <c r="V24">
        <v>84</v>
      </c>
      <c r="W24" t="s">
        <v>160</v>
      </c>
      <c r="X24">
        <v>294</v>
      </c>
      <c r="Y24" t="s">
        <v>260</v>
      </c>
      <c r="Z24">
        <v>268</v>
      </c>
      <c r="AA24" t="s">
        <v>259</v>
      </c>
      <c r="AB24">
        <v>80</v>
      </c>
    </row>
    <row r="25" spans="1:28" ht="25.5">
      <c r="A25" s="39" t="s">
        <v>127</v>
      </c>
      <c r="B25" s="2" t="s">
        <v>160</v>
      </c>
      <c r="C25" s="2">
        <v>294</v>
      </c>
      <c r="D25" s="2" t="s">
        <v>160</v>
      </c>
      <c r="E25" s="2">
        <v>294</v>
      </c>
      <c r="I25" t="str">
        <f>A59</f>
        <v>Urdu:</v>
      </c>
      <c r="J25" t="str">
        <f>B59</f>
        <v>3,088</v>
      </c>
      <c r="K25">
        <f>C59</f>
        <v>2096</v>
      </c>
      <c r="L25" t="str">
        <f>B61</f>
        <v>266</v>
      </c>
      <c r="M25">
        <f>C61</f>
        <v>289</v>
      </c>
      <c r="N25" t="str">
        <f>D59</f>
        <v>3,798</v>
      </c>
      <c r="O25">
        <f>E59</f>
        <v>2241</v>
      </c>
      <c r="P25" t="str">
        <f>D61</f>
        <v>689</v>
      </c>
      <c r="Q25">
        <f>E61</f>
        <v>593</v>
      </c>
      <c r="T25" t="s">
        <v>250</v>
      </c>
      <c r="U25" t="s">
        <v>160</v>
      </c>
      <c r="V25">
        <v>294</v>
      </c>
      <c r="W25" t="s">
        <v>160</v>
      </c>
      <c r="X25">
        <v>294</v>
      </c>
      <c r="Y25" t="s">
        <v>251</v>
      </c>
      <c r="Z25">
        <v>187</v>
      </c>
      <c r="AA25" t="s">
        <v>251</v>
      </c>
      <c r="AB25">
        <v>187</v>
      </c>
    </row>
    <row r="26" spans="1:28" ht="25.5">
      <c r="A26" s="38" t="s">
        <v>161</v>
      </c>
      <c r="B26" s="2" t="s">
        <v>162</v>
      </c>
      <c r="C26" s="2">
        <v>235</v>
      </c>
      <c r="D26" s="2" t="s">
        <v>163</v>
      </c>
      <c r="E26" s="2">
        <v>635</v>
      </c>
      <c r="I26" t="str">
        <f>A62</f>
        <v>Other Indic languages:</v>
      </c>
      <c r="J26" t="str">
        <f>B62</f>
        <v>1,431</v>
      </c>
      <c r="K26">
        <f>C62</f>
        <v>784</v>
      </c>
      <c r="L26" t="str">
        <f>B64</f>
        <v>755</v>
      </c>
      <c r="M26">
        <f>C64</f>
        <v>624</v>
      </c>
      <c r="N26" t="str">
        <f>D62</f>
        <v>3,128</v>
      </c>
      <c r="O26">
        <f>E62</f>
        <v>1280</v>
      </c>
      <c r="P26" t="str">
        <f>D64</f>
        <v>1,185</v>
      </c>
      <c r="Q26">
        <f>E64</f>
        <v>824</v>
      </c>
      <c r="T26" t="s">
        <v>89</v>
      </c>
      <c r="U26" t="s">
        <v>160</v>
      </c>
      <c r="V26">
        <v>294</v>
      </c>
      <c r="W26" t="s">
        <v>160</v>
      </c>
      <c r="X26">
        <v>294</v>
      </c>
      <c r="Y26" t="s">
        <v>160</v>
      </c>
      <c r="Z26">
        <v>294</v>
      </c>
      <c r="AA26" t="s">
        <v>160</v>
      </c>
      <c r="AB26">
        <v>294</v>
      </c>
    </row>
    <row r="27" spans="1:28">
      <c r="A27" s="39" t="s">
        <v>122</v>
      </c>
      <c r="B27" s="2" t="s">
        <v>164</v>
      </c>
      <c r="C27" s="2">
        <v>198</v>
      </c>
      <c r="D27" s="2" t="s">
        <v>165</v>
      </c>
      <c r="E27" s="2">
        <v>649</v>
      </c>
      <c r="I27" t="str">
        <f>A65</f>
        <v>Other Indo-European languages:</v>
      </c>
      <c r="J27" t="str">
        <f>B65</f>
        <v>406</v>
      </c>
      <c r="K27">
        <f>C65</f>
        <v>369</v>
      </c>
      <c r="L27" t="str">
        <f>B67</f>
        <v>46</v>
      </c>
      <c r="M27">
        <f>C67</f>
        <v>75</v>
      </c>
      <c r="N27" t="str">
        <f>D65</f>
        <v>780</v>
      </c>
      <c r="O27">
        <f>E65</f>
        <v>640</v>
      </c>
      <c r="P27" t="str">
        <f>D67</f>
        <v>125</v>
      </c>
      <c r="Q27">
        <f>E67</f>
        <v>148</v>
      </c>
      <c r="T27" t="s">
        <v>90</v>
      </c>
      <c r="U27" t="s">
        <v>305</v>
      </c>
      <c r="V27">
        <v>155</v>
      </c>
      <c r="W27" t="s">
        <v>160</v>
      </c>
      <c r="X27">
        <v>294</v>
      </c>
      <c r="Y27" t="s">
        <v>306</v>
      </c>
      <c r="Z27">
        <v>259</v>
      </c>
      <c r="AA27" t="s">
        <v>160</v>
      </c>
      <c r="AB27">
        <v>294</v>
      </c>
    </row>
    <row r="28" spans="1:28" ht="25.5">
      <c r="A28" s="39" t="s">
        <v>127</v>
      </c>
      <c r="B28" s="2" t="s">
        <v>166</v>
      </c>
      <c r="C28" s="2">
        <v>131</v>
      </c>
      <c r="D28" s="2" t="s">
        <v>166</v>
      </c>
      <c r="E28" s="2">
        <v>131</v>
      </c>
      <c r="I28" t="str">
        <f>A68</f>
        <v>Chinese:</v>
      </c>
      <c r="J28" t="str">
        <f>B68</f>
        <v>9,447</v>
      </c>
      <c r="K28">
        <f>C68</f>
        <v>1763</v>
      </c>
      <c r="L28" t="str">
        <f>B70</f>
        <v>3,735</v>
      </c>
      <c r="M28">
        <f>C70</f>
        <v>1041</v>
      </c>
      <c r="N28" t="str">
        <f>D68</f>
        <v>11,905</v>
      </c>
      <c r="O28">
        <f>E68</f>
        <v>2342</v>
      </c>
      <c r="P28" t="str">
        <f>D70</f>
        <v>4,445</v>
      </c>
      <c r="Q28">
        <f>E70</f>
        <v>1179</v>
      </c>
      <c r="T28" t="s">
        <v>268</v>
      </c>
      <c r="U28" t="s">
        <v>269</v>
      </c>
      <c r="V28">
        <v>2108</v>
      </c>
      <c r="W28" t="s">
        <v>273</v>
      </c>
      <c r="X28">
        <v>438</v>
      </c>
      <c r="Y28" t="s">
        <v>270</v>
      </c>
      <c r="Z28">
        <v>2324</v>
      </c>
      <c r="AA28" t="s">
        <v>274</v>
      </c>
      <c r="AB28">
        <v>516</v>
      </c>
    </row>
    <row r="29" spans="1:28">
      <c r="A29" s="38" t="s">
        <v>167</v>
      </c>
      <c r="B29" s="2" t="s">
        <v>135</v>
      </c>
      <c r="C29" s="2">
        <v>479</v>
      </c>
      <c r="D29" s="2" t="s">
        <v>168</v>
      </c>
      <c r="E29" s="2">
        <v>513</v>
      </c>
      <c r="I29" t="str">
        <f>A71</f>
        <v>Japanese:</v>
      </c>
      <c r="J29" t="str">
        <f>B71</f>
        <v>1,311</v>
      </c>
      <c r="K29">
        <f>C71</f>
        <v>669</v>
      </c>
      <c r="L29" t="str">
        <f>B73</f>
        <v>725</v>
      </c>
      <c r="M29">
        <f>C73</f>
        <v>545</v>
      </c>
      <c r="N29" t="str">
        <f>D71</f>
        <v>2,018</v>
      </c>
      <c r="O29">
        <f>E71</f>
        <v>918</v>
      </c>
      <c r="P29" t="str">
        <f>D73</f>
        <v>1,026</v>
      </c>
      <c r="Q29">
        <f>E73</f>
        <v>613</v>
      </c>
      <c r="T29" t="s">
        <v>218</v>
      </c>
      <c r="U29" t="s">
        <v>219</v>
      </c>
      <c r="V29">
        <v>784</v>
      </c>
      <c r="W29" t="s">
        <v>223</v>
      </c>
      <c r="X29">
        <v>624</v>
      </c>
      <c r="Y29" t="s">
        <v>220</v>
      </c>
      <c r="Z29">
        <v>1280</v>
      </c>
      <c r="AA29" t="s">
        <v>224</v>
      </c>
      <c r="AB29">
        <v>824</v>
      </c>
    </row>
    <row r="30" spans="1:28">
      <c r="A30" s="39" t="s">
        <v>122</v>
      </c>
      <c r="B30" s="2" t="s">
        <v>135</v>
      </c>
      <c r="C30" s="2">
        <v>479</v>
      </c>
      <c r="D30" s="2" t="s">
        <v>168</v>
      </c>
      <c r="E30" s="2">
        <v>513</v>
      </c>
      <c r="I30" t="str">
        <f>A74</f>
        <v>Korean:</v>
      </c>
      <c r="J30" t="str">
        <f>B74</f>
        <v>4,618</v>
      </c>
      <c r="K30">
        <f>C74</f>
        <v>1313</v>
      </c>
      <c r="L30" t="str">
        <f>B76</f>
        <v>1,906</v>
      </c>
      <c r="M30">
        <f>C76</f>
        <v>634</v>
      </c>
      <c r="N30" t="str">
        <f>D74</f>
        <v>6,585</v>
      </c>
      <c r="O30">
        <f>E74</f>
        <v>1862</v>
      </c>
      <c r="P30" t="str">
        <f>D76</f>
        <v>2,881</v>
      </c>
      <c r="Q30">
        <f>E76</f>
        <v>970</v>
      </c>
      <c r="T30" t="s">
        <v>91</v>
      </c>
      <c r="U30" t="s">
        <v>225</v>
      </c>
      <c r="V30">
        <v>369</v>
      </c>
      <c r="W30" t="s">
        <v>229</v>
      </c>
      <c r="X30">
        <v>75</v>
      </c>
      <c r="Y30" t="s">
        <v>226</v>
      </c>
      <c r="Z30">
        <v>640</v>
      </c>
      <c r="AA30" t="s">
        <v>230</v>
      </c>
      <c r="AB30">
        <v>148</v>
      </c>
    </row>
    <row r="31" spans="1:28" ht="25.5">
      <c r="A31" s="39" t="s">
        <v>127</v>
      </c>
      <c r="B31" s="2" t="s">
        <v>160</v>
      </c>
      <c r="C31" s="2">
        <v>294</v>
      </c>
      <c r="D31" s="2" t="s">
        <v>160</v>
      </c>
      <c r="E31" s="2">
        <v>294</v>
      </c>
      <c r="I31" t="str">
        <f>A77</f>
        <v>Mon-Khmer, Cambodian:</v>
      </c>
      <c r="J31" t="str">
        <f>B77</f>
        <v>0</v>
      </c>
      <c r="K31">
        <f>C77</f>
        <v>294</v>
      </c>
      <c r="L31" t="str">
        <f>B79</f>
        <v>0</v>
      </c>
      <c r="M31">
        <f>C79</f>
        <v>294</v>
      </c>
      <c r="N31" t="str">
        <f>D77</f>
        <v>129</v>
      </c>
      <c r="O31">
        <f>E77</f>
        <v>187</v>
      </c>
      <c r="P31" t="str">
        <f>D79</f>
        <v>129</v>
      </c>
      <c r="Q31">
        <f>E79</f>
        <v>187</v>
      </c>
      <c r="T31" t="s">
        <v>288</v>
      </c>
      <c r="U31" t="s">
        <v>289</v>
      </c>
      <c r="V31">
        <v>206</v>
      </c>
      <c r="W31" t="s">
        <v>160</v>
      </c>
      <c r="X31">
        <v>294</v>
      </c>
      <c r="Y31" t="s">
        <v>289</v>
      </c>
      <c r="Z31">
        <v>206</v>
      </c>
      <c r="AA31" t="s">
        <v>160</v>
      </c>
      <c r="AB31">
        <v>294</v>
      </c>
    </row>
    <row r="32" spans="1:28">
      <c r="A32" s="38" t="s">
        <v>81</v>
      </c>
      <c r="B32" s="2" t="s">
        <v>169</v>
      </c>
      <c r="C32" s="2">
        <v>264</v>
      </c>
      <c r="D32" s="2" t="s">
        <v>170</v>
      </c>
      <c r="E32" s="2">
        <v>440</v>
      </c>
      <c r="I32" t="str">
        <f>A80</f>
        <v>Hmong:</v>
      </c>
      <c r="J32" t="str">
        <f>B80</f>
        <v>0</v>
      </c>
      <c r="K32">
        <f>C80</f>
        <v>294</v>
      </c>
      <c r="L32" t="str">
        <f>B82</f>
        <v>0</v>
      </c>
      <c r="M32">
        <f>C82</f>
        <v>294</v>
      </c>
      <c r="N32" t="str">
        <f>D80</f>
        <v>0</v>
      </c>
      <c r="O32">
        <f>E80</f>
        <v>294</v>
      </c>
      <c r="P32" t="str">
        <f>D82</f>
        <v>0</v>
      </c>
      <c r="Q32">
        <f>E82</f>
        <v>294</v>
      </c>
      <c r="T32" t="s">
        <v>282</v>
      </c>
      <c r="U32" t="s">
        <v>283</v>
      </c>
      <c r="V32">
        <v>311</v>
      </c>
      <c r="W32" t="s">
        <v>260</v>
      </c>
      <c r="X32">
        <v>216</v>
      </c>
      <c r="Y32" t="s">
        <v>284</v>
      </c>
      <c r="Z32">
        <v>933</v>
      </c>
      <c r="AA32" t="s">
        <v>287</v>
      </c>
      <c r="AB32">
        <v>521</v>
      </c>
    </row>
    <row r="33" spans="1:28">
      <c r="A33" s="39" t="s">
        <v>122</v>
      </c>
      <c r="B33" s="2" t="s">
        <v>171</v>
      </c>
      <c r="C33" s="2">
        <v>139</v>
      </c>
      <c r="D33" s="2" t="s">
        <v>172</v>
      </c>
      <c r="E33" s="2">
        <v>190</v>
      </c>
      <c r="I33" t="str">
        <f>A83</f>
        <v>Thai:</v>
      </c>
      <c r="J33" t="str">
        <f>B83</f>
        <v>670</v>
      </c>
      <c r="K33">
        <f>C83</f>
        <v>521</v>
      </c>
      <c r="L33" t="str">
        <f>B85</f>
        <v>299</v>
      </c>
      <c r="M33">
        <f>C85</f>
        <v>253</v>
      </c>
      <c r="N33" t="str">
        <f>D83</f>
        <v>1,348</v>
      </c>
      <c r="O33">
        <f>E83</f>
        <v>837</v>
      </c>
      <c r="P33" t="str">
        <f>D85</f>
        <v>643</v>
      </c>
      <c r="Q33">
        <f>E85</f>
        <v>417</v>
      </c>
      <c r="T33" t="s">
        <v>186</v>
      </c>
      <c r="U33" t="s">
        <v>187</v>
      </c>
      <c r="V33">
        <v>286</v>
      </c>
      <c r="W33" t="s">
        <v>191</v>
      </c>
      <c r="X33">
        <v>175</v>
      </c>
      <c r="Y33" t="s">
        <v>188</v>
      </c>
      <c r="Z33">
        <v>504</v>
      </c>
      <c r="AA33" t="s">
        <v>192</v>
      </c>
      <c r="AB33">
        <v>177</v>
      </c>
    </row>
    <row r="34" spans="1:28" ht="25.5">
      <c r="A34" s="39" t="s">
        <v>127</v>
      </c>
      <c r="B34" s="2" t="s">
        <v>173</v>
      </c>
      <c r="C34" s="2">
        <v>155</v>
      </c>
      <c r="D34" s="2" t="s">
        <v>174</v>
      </c>
      <c r="E34" s="2">
        <v>295</v>
      </c>
      <c r="I34" t="str">
        <f>A86</f>
        <v>Laotian:</v>
      </c>
      <c r="J34" t="str">
        <f>B86</f>
        <v>51</v>
      </c>
      <c r="K34">
        <f>C86</f>
        <v>84</v>
      </c>
      <c r="L34" t="str">
        <f>B88</f>
        <v>0</v>
      </c>
      <c r="M34">
        <f>C88</f>
        <v>294</v>
      </c>
      <c r="N34" t="str">
        <f>D86</f>
        <v>206</v>
      </c>
      <c r="O34">
        <f>E86</f>
        <v>268</v>
      </c>
      <c r="P34" t="str">
        <f>D88</f>
        <v>51</v>
      </c>
      <c r="Q34">
        <f>E88</f>
        <v>80</v>
      </c>
      <c r="T34" t="s">
        <v>161</v>
      </c>
      <c r="U34" t="s">
        <v>162</v>
      </c>
      <c r="V34">
        <v>235</v>
      </c>
      <c r="W34" t="s">
        <v>166</v>
      </c>
      <c r="X34">
        <v>131</v>
      </c>
      <c r="Y34" t="s">
        <v>163</v>
      </c>
      <c r="Z34">
        <v>635</v>
      </c>
      <c r="AA34" t="s">
        <v>166</v>
      </c>
      <c r="AB34">
        <v>131</v>
      </c>
    </row>
    <row r="35" spans="1:28">
      <c r="A35" s="38" t="s">
        <v>96</v>
      </c>
      <c r="B35" s="2" t="s">
        <v>175</v>
      </c>
      <c r="C35" s="37">
        <v>1041</v>
      </c>
      <c r="D35" s="2" t="s">
        <v>176</v>
      </c>
      <c r="E35" s="37">
        <v>1048</v>
      </c>
      <c r="I35" t="str">
        <f>A89</f>
        <v>Vietnamese:</v>
      </c>
      <c r="J35" t="str">
        <f>B89</f>
        <v>14,118</v>
      </c>
      <c r="K35">
        <f>C89</f>
        <v>3516</v>
      </c>
      <c r="L35" t="str">
        <f>B91</f>
        <v>7,039</v>
      </c>
      <c r="M35">
        <f>C91</f>
        <v>1836</v>
      </c>
      <c r="N35" t="str">
        <f>D89</f>
        <v>15,380</v>
      </c>
      <c r="O35">
        <f>E89</f>
        <v>3567</v>
      </c>
      <c r="P35" t="str">
        <f>D91</f>
        <v>7,654</v>
      </c>
      <c r="Q35">
        <f>E91</f>
        <v>1916</v>
      </c>
      <c r="T35" t="s">
        <v>194</v>
      </c>
      <c r="U35" t="s">
        <v>195</v>
      </c>
      <c r="V35">
        <v>334</v>
      </c>
      <c r="W35" t="s">
        <v>199</v>
      </c>
      <c r="X35">
        <v>131</v>
      </c>
      <c r="Y35" t="s">
        <v>196</v>
      </c>
      <c r="Z35">
        <v>899</v>
      </c>
      <c r="AA35" t="s">
        <v>200</v>
      </c>
      <c r="AB35">
        <v>628</v>
      </c>
    </row>
    <row r="36" spans="1:28">
      <c r="A36" s="39" t="s">
        <v>122</v>
      </c>
      <c r="B36" s="2" t="s">
        <v>177</v>
      </c>
      <c r="C36" s="2">
        <v>873</v>
      </c>
      <c r="D36" s="2" t="s">
        <v>178</v>
      </c>
      <c r="E36" s="2">
        <v>887</v>
      </c>
      <c r="I36" t="str">
        <f>A92</f>
        <v>Other Asian languages:</v>
      </c>
      <c r="J36" t="str">
        <f>B92</f>
        <v>6,674</v>
      </c>
      <c r="K36">
        <f>C92</f>
        <v>2108</v>
      </c>
      <c r="L36" t="str">
        <f>B94</f>
        <v>722</v>
      </c>
      <c r="M36">
        <f>C94</f>
        <v>438</v>
      </c>
      <c r="N36" t="str">
        <f>D92</f>
        <v>9,392</v>
      </c>
      <c r="O36">
        <f>E92</f>
        <v>2324</v>
      </c>
      <c r="P36" t="str">
        <f>D94</f>
        <v>1,287</v>
      </c>
      <c r="Q36">
        <f>E94</f>
        <v>516</v>
      </c>
      <c r="T36" t="s">
        <v>94</v>
      </c>
      <c r="U36" t="s">
        <v>180</v>
      </c>
      <c r="V36">
        <v>456</v>
      </c>
      <c r="W36" t="s">
        <v>184</v>
      </c>
      <c r="X36">
        <v>173</v>
      </c>
      <c r="Y36" t="s">
        <v>181</v>
      </c>
      <c r="Z36">
        <v>641</v>
      </c>
      <c r="AA36" t="s">
        <v>184</v>
      </c>
      <c r="AB36">
        <v>173</v>
      </c>
    </row>
    <row r="37" spans="1:28" ht="25.5">
      <c r="A37" s="39" t="s">
        <v>127</v>
      </c>
      <c r="B37" s="2" t="s">
        <v>179</v>
      </c>
      <c r="C37" s="2">
        <v>468</v>
      </c>
      <c r="D37" s="2" t="s">
        <v>179</v>
      </c>
      <c r="E37" s="2">
        <v>468</v>
      </c>
      <c r="I37" t="str">
        <f>A95</f>
        <v>Tagalog:</v>
      </c>
      <c r="J37" t="str">
        <f>B95</f>
        <v>2,112</v>
      </c>
      <c r="K37">
        <f>C95</f>
        <v>1007</v>
      </c>
      <c r="L37" t="str">
        <f>B97</f>
        <v>596</v>
      </c>
      <c r="M37">
        <f>C97</f>
        <v>500</v>
      </c>
      <c r="N37" t="str">
        <f>D95</f>
        <v>3,720</v>
      </c>
      <c r="O37">
        <f>E95</f>
        <v>1398</v>
      </c>
      <c r="P37" t="str">
        <f>D97</f>
        <v>838</v>
      </c>
      <c r="Q37">
        <f>E97</f>
        <v>544</v>
      </c>
      <c r="T37" t="s">
        <v>147</v>
      </c>
      <c r="U37" t="s">
        <v>148</v>
      </c>
      <c r="V37">
        <v>554</v>
      </c>
      <c r="W37" t="s">
        <v>152</v>
      </c>
      <c r="X37">
        <v>215</v>
      </c>
      <c r="Y37" t="s">
        <v>149</v>
      </c>
      <c r="Z37">
        <v>862</v>
      </c>
      <c r="AA37" t="s">
        <v>153</v>
      </c>
      <c r="AB37">
        <v>516</v>
      </c>
    </row>
    <row r="38" spans="1:28">
      <c r="A38" s="38" t="s">
        <v>94</v>
      </c>
      <c r="B38" s="2" t="s">
        <v>180</v>
      </c>
      <c r="C38" s="2">
        <v>456</v>
      </c>
      <c r="D38" s="2" t="s">
        <v>181</v>
      </c>
      <c r="E38" s="2">
        <v>641</v>
      </c>
      <c r="I38" t="str">
        <f>A98</f>
        <v>Other Pacific Island languages:</v>
      </c>
      <c r="J38" t="str">
        <f>B98</f>
        <v>375</v>
      </c>
      <c r="K38">
        <f>C98</f>
        <v>311</v>
      </c>
      <c r="L38" t="str">
        <f>B100</f>
        <v>206</v>
      </c>
      <c r="M38">
        <f>C100</f>
        <v>216</v>
      </c>
      <c r="N38" t="str">
        <f>D98</f>
        <v>971</v>
      </c>
      <c r="O38">
        <f>E98</f>
        <v>933</v>
      </c>
      <c r="P38" t="str">
        <f>D100</f>
        <v>414</v>
      </c>
      <c r="Q38">
        <f>E100</f>
        <v>521</v>
      </c>
      <c r="T38" t="s">
        <v>96</v>
      </c>
      <c r="U38" t="s">
        <v>175</v>
      </c>
      <c r="V38">
        <v>1041</v>
      </c>
      <c r="W38" t="s">
        <v>179</v>
      </c>
      <c r="X38">
        <v>468</v>
      </c>
      <c r="Y38" t="s">
        <v>176</v>
      </c>
      <c r="Z38">
        <v>1048</v>
      </c>
      <c r="AA38" t="s">
        <v>179</v>
      </c>
      <c r="AB38">
        <v>468</v>
      </c>
    </row>
    <row r="39" spans="1:28">
      <c r="A39" s="39" t="s">
        <v>122</v>
      </c>
      <c r="B39" s="2" t="s">
        <v>182</v>
      </c>
      <c r="C39" s="2">
        <v>345</v>
      </c>
      <c r="D39" s="2" t="s">
        <v>183</v>
      </c>
      <c r="E39" s="2">
        <v>578</v>
      </c>
      <c r="I39" t="str">
        <f>A101</f>
        <v>Navajo:</v>
      </c>
      <c r="J39" t="str">
        <f>B101</f>
        <v>0</v>
      </c>
      <c r="K39">
        <f>C101</f>
        <v>294</v>
      </c>
      <c r="L39" t="str">
        <f>B103</f>
        <v>0</v>
      </c>
      <c r="M39">
        <f>C103</f>
        <v>294</v>
      </c>
      <c r="N39" t="str">
        <f>D101</f>
        <v>0</v>
      </c>
      <c r="O39">
        <f>E101</f>
        <v>294</v>
      </c>
      <c r="P39" t="str">
        <f>D103</f>
        <v>0</v>
      </c>
      <c r="Q39">
        <f>E103</f>
        <v>294</v>
      </c>
      <c r="T39" t="s">
        <v>167</v>
      </c>
      <c r="U39" t="s">
        <v>135</v>
      </c>
      <c r="V39">
        <v>479</v>
      </c>
      <c r="W39" t="s">
        <v>160</v>
      </c>
      <c r="X39">
        <v>294</v>
      </c>
      <c r="Y39" t="s">
        <v>168</v>
      </c>
      <c r="Z39">
        <v>513</v>
      </c>
      <c r="AA39" t="s">
        <v>160</v>
      </c>
      <c r="AB39">
        <v>294</v>
      </c>
    </row>
    <row r="40" spans="1:28" ht="25.5">
      <c r="A40" s="39" t="s">
        <v>127</v>
      </c>
      <c r="B40" s="2" t="s">
        <v>184</v>
      </c>
      <c r="C40" s="2">
        <v>173</v>
      </c>
      <c r="D40" s="2" t="s">
        <v>184</v>
      </c>
      <c r="E40" s="2">
        <v>173</v>
      </c>
      <c r="I40" t="str">
        <f>A104</f>
        <v>Other Native North American languages:</v>
      </c>
      <c r="J40" t="str">
        <f>B104</f>
        <v>173</v>
      </c>
      <c r="K40">
        <f>C104</f>
        <v>206</v>
      </c>
      <c r="L40" t="str">
        <f>B106</f>
        <v>0</v>
      </c>
      <c r="M40">
        <f>C106</f>
        <v>294</v>
      </c>
      <c r="N40" t="str">
        <f>D104</f>
        <v>173</v>
      </c>
      <c r="O40">
        <f>E104</f>
        <v>206</v>
      </c>
      <c r="P40" t="str">
        <f>D106</f>
        <v>0</v>
      </c>
      <c r="Q40">
        <f>E106</f>
        <v>294</v>
      </c>
      <c r="T40" t="s">
        <v>97</v>
      </c>
      <c r="U40" t="s">
        <v>185</v>
      </c>
      <c r="V40">
        <v>391</v>
      </c>
      <c r="W40" t="s">
        <v>160</v>
      </c>
      <c r="X40">
        <v>294</v>
      </c>
      <c r="Y40" t="s">
        <v>185</v>
      </c>
      <c r="Z40">
        <v>391</v>
      </c>
      <c r="AA40" t="s">
        <v>160</v>
      </c>
      <c r="AB40">
        <v>294</v>
      </c>
    </row>
    <row r="41" spans="1:28">
      <c r="A41" s="38" t="s">
        <v>97</v>
      </c>
      <c r="B41" s="2" t="s">
        <v>185</v>
      </c>
      <c r="C41" s="2">
        <v>391</v>
      </c>
      <c r="D41" s="2" t="s">
        <v>185</v>
      </c>
      <c r="E41" s="2">
        <v>391</v>
      </c>
      <c r="I41" t="str">
        <f>A107</f>
        <v>Hungarian:</v>
      </c>
      <c r="J41" t="str">
        <f>B107</f>
        <v>69</v>
      </c>
      <c r="K41">
        <f>C107</f>
        <v>116</v>
      </c>
      <c r="L41" t="str">
        <f>B109</f>
        <v>0</v>
      </c>
      <c r="M41">
        <f>C109</f>
        <v>294</v>
      </c>
      <c r="N41" t="str">
        <f>D107</f>
        <v>69</v>
      </c>
      <c r="O41">
        <f>E107</f>
        <v>116</v>
      </c>
      <c r="P41" t="str">
        <f>D109</f>
        <v>0</v>
      </c>
      <c r="Q41">
        <f>E109</f>
        <v>294</v>
      </c>
      <c r="T41" t="s">
        <v>119</v>
      </c>
      <c r="U41" t="s">
        <v>120</v>
      </c>
      <c r="V41">
        <v>7061</v>
      </c>
      <c r="W41" t="s">
        <v>128</v>
      </c>
      <c r="X41">
        <v>6972</v>
      </c>
      <c r="Y41" t="s">
        <v>121</v>
      </c>
      <c r="Z41">
        <v>8787</v>
      </c>
      <c r="AA41" t="s">
        <v>129</v>
      </c>
      <c r="AB41">
        <v>7771</v>
      </c>
    </row>
    <row r="42" spans="1:28">
      <c r="A42" s="39" t="s">
        <v>122</v>
      </c>
      <c r="B42" s="2" t="s">
        <v>185</v>
      </c>
      <c r="C42" s="2">
        <v>391</v>
      </c>
      <c r="D42" s="2" t="s">
        <v>185</v>
      </c>
      <c r="E42" s="2">
        <v>391</v>
      </c>
      <c r="I42" t="str">
        <f>A110</f>
        <v>Arabic:</v>
      </c>
      <c r="J42" t="str">
        <f>B110</f>
        <v>2,035</v>
      </c>
      <c r="K42">
        <f>C110</f>
        <v>1031</v>
      </c>
      <c r="L42" t="str">
        <f>B112</f>
        <v>818</v>
      </c>
      <c r="M42">
        <f>C112</f>
        <v>594</v>
      </c>
      <c r="N42" t="str">
        <f>D110</f>
        <v>3,107</v>
      </c>
      <c r="O42">
        <f>E110</f>
        <v>1604</v>
      </c>
      <c r="P42" t="str">
        <f>D112</f>
        <v>873</v>
      </c>
      <c r="Q42">
        <f>E112</f>
        <v>602</v>
      </c>
      <c r="T42" t="s">
        <v>275</v>
      </c>
      <c r="U42" t="s">
        <v>276</v>
      </c>
      <c r="V42">
        <v>1007</v>
      </c>
      <c r="W42" t="s">
        <v>280</v>
      </c>
      <c r="X42">
        <v>500</v>
      </c>
      <c r="Y42" t="s">
        <v>277</v>
      </c>
      <c r="Z42">
        <v>1398</v>
      </c>
      <c r="AA42" t="s">
        <v>281</v>
      </c>
      <c r="AB42">
        <v>544</v>
      </c>
    </row>
    <row r="43" spans="1:28" ht="25.5">
      <c r="A43" s="39" t="s">
        <v>127</v>
      </c>
      <c r="B43" s="2" t="s">
        <v>160</v>
      </c>
      <c r="C43" s="2">
        <v>294</v>
      </c>
      <c r="D43" s="2" t="s">
        <v>160</v>
      </c>
      <c r="E43" s="2">
        <v>294</v>
      </c>
      <c r="I43" t="str">
        <f>A113</f>
        <v>Hebrew:</v>
      </c>
      <c r="J43" t="str">
        <f>B113</f>
        <v>372</v>
      </c>
      <c r="K43">
        <f>C113</f>
        <v>249</v>
      </c>
      <c r="L43" t="str">
        <f>B115</f>
        <v>0</v>
      </c>
      <c r="M43">
        <f>C115</f>
        <v>294</v>
      </c>
      <c r="N43" t="str">
        <f>D113</f>
        <v>372</v>
      </c>
      <c r="O43">
        <f>E113</f>
        <v>249</v>
      </c>
      <c r="P43" t="str">
        <f>D115</f>
        <v>0</v>
      </c>
      <c r="Q43">
        <f>E115</f>
        <v>294</v>
      </c>
      <c r="T43" t="s">
        <v>252</v>
      </c>
      <c r="U43" t="s">
        <v>253</v>
      </c>
      <c r="V43">
        <v>521</v>
      </c>
      <c r="W43" t="s">
        <v>256</v>
      </c>
      <c r="X43">
        <v>253</v>
      </c>
      <c r="Y43" t="s">
        <v>254</v>
      </c>
      <c r="Z43">
        <v>837</v>
      </c>
      <c r="AA43" t="s">
        <v>257</v>
      </c>
      <c r="AB43">
        <v>417</v>
      </c>
    </row>
    <row r="44" spans="1:28">
      <c r="A44" s="38" t="s">
        <v>186</v>
      </c>
      <c r="B44" s="2" t="s">
        <v>187</v>
      </c>
      <c r="C44" s="2">
        <v>286</v>
      </c>
      <c r="D44" s="2" t="s">
        <v>188</v>
      </c>
      <c r="E44" s="2">
        <v>504</v>
      </c>
      <c r="I44" t="str">
        <f>A116</f>
        <v>African languages:</v>
      </c>
      <c r="J44">
        <f>B116</f>
        <v>1606</v>
      </c>
      <c r="K44">
        <f>C116</f>
        <v>1154</v>
      </c>
      <c r="L44" t="str">
        <f>B118</f>
        <v>205</v>
      </c>
      <c r="M44">
        <f>C118</f>
        <v>229</v>
      </c>
      <c r="N44" t="str">
        <f>D116</f>
        <v>2,510</v>
      </c>
      <c r="O44">
        <f>E116</f>
        <v>1296</v>
      </c>
      <c r="P44" t="str">
        <f>D118</f>
        <v>471</v>
      </c>
      <c r="Q44">
        <f>E118</f>
        <v>430</v>
      </c>
      <c r="T44" t="s">
        <v>101</v>
      </c>
      <c r="U44" t="s">
        <v>212</v>
      </c>
      <c r="V44">
        <v>2096</v>
      </c>
      <c r="W44" t="s">
        <v>216</v>
      </c>
      <c r="X44">
        <v>289</v>
      </c>
      <c r="Y44" t="s">
        <v>213</v>
      </c>
      <c r="Z44">
        <v>2241</v>
      </c>
      <c r="AA44" t="s">
        <v>217</v>
      </c>
      <c r="AB44">
        <v>593</v>
      </c>
    </row>
    <row r="45" spans="1:28">
      <c r="A45" s="39" t="s">
        <v>122</v>
      </c>
      <c r="B45" s="2" t="s">
        <v>189</v>
      </c>
      <c r="C45" s="2">
        <v>255</v>
      </c>
      <c r="D45" s="2" t="s">
        <v>190</v>
      </c>
      <c r="E45" s="2">
        <v>439</v>
      </c>
      <c r="I45" t="str">
        <f>A119</f>
        <v>Other and unspecified languages:</v>
      </c>
      <c r="J45" t="str">
        <f>B119</f>
        <v>95</v>
      </c>
      <c r="K45">
        <f>C119</f>
        <v>155</v>
      </c>
      <c r="L45" t="str">
        <f>B121</f>
        <v>0</v>
      </c>
      <c r="M45">
        <f>C121</f>
        <v>294</v>
      </c>
      <c r="N45" t="str">
        <f>D119</f>
        <v>220</v>
      </c>
      <c r="O45">
        <f>E119</f>
        <v>259</v>
      </c>
      <c r="P45" t="str">
        <f>D121</f>
        <v>0</v>
      </c>
      <c r="Q45">
        <f>E121</f>
        <v>294</v>
      </c>
      <c r="T45" t="s">
        <v>102</v>
      </c>
      <c r="U45" t="s">
        <v>262</v>
      </c>
      <c r="V45">
        <v>3516</v>
      </c>
      <c r="W45" t="s">
        <v>266</v>
      </c>
      <c r="X45">
        <v>1836</v>
      </c>
      <c r="Y45" t="s">
        <v>263</v>
      </c>
      <c r="Z45">
        <v>3567</v>
      </c>
      <c r="AA45" t="s">
        <v>267</v>
      </c>
      <c r="AB45">
        <v>1916</v>
      </c>
    </row>
    <row r="46" spans="1:28" ht="25.5">
      <c r="A46" s="39" t="s">
        <v>127</v>
      </c>
      <c r="B46" s="2" t="s">
        <v>191</v>
      </c>
      <c r="C46" s="2">
        <v>175</v>
      </c>
      <c r="D46" s="2" t="s">
        <v>192</v>
      </c>
      <c r="E46" s="2">
        <v>177</v>
      </c>
      <c r="I46">
        <f>A122</f>
        <v>0</v>
      </c>
      <c r="J46">
        <f>B122</f>
        <v>0</v>
      </c>
      <c r="K46">
        <f>C122</f>
        <v>0</v>
      </c>
      <c r="L46">
        <f>B124</f>
        <v>0</v>
      </c>
      <c r="M46">
        <f>C124</f>
        <v>0</v>
      </c>
      <c r="T46" t="s">
        <v>159</v>
      </c>
      <c r="U46" t="s">
        <v>160</v>
      </c>
      <c r="V46">
        <v>294</v>
      </c>
      <c r="W46" t="s">
        <v>160</v>
      </c>
      <c r="X46">
        <v>294</v>
      </c>
      <c r="Y46" t="s">
        <v>160</v>
      </c>
      <c r="Z46">
        <v>294</v>
      </c>
      <c r="AA46" t="s">
        <v>160</v>
      </c>
      <c r="AB46">
        <v>294</v>
      </c>
    </row>
    <row r="47" spans="1:28">
      <c r="A47" s="38" t="s">
        <v>78</v>
      </c>
      <c r="B47" s="2" t="s">
        <v>193</v>
      </c>
      <c r="C47" s="2">
        <v>110</v>
      </c>
      <c r="D47" s="2" t="s">
        <v>193</v>
      </c>
      <c r="E47" s="2">
        <v>110</v>
      </c>
      <c r="I47">
        <f>A125</f>
        <v>0</v>
      </c>
      <c r="J47">
        <f>B125</f>
        <v>0</v>
      </c>
      <c r="K47">
        <f>C125</f>
        <v>0</v>
      </c>
      <c r="L47">
        <f>B127</f>
        <v>0</v>
      </c>
      <c r="M47">
        <f>C127</f>
        <v>0</v>
      </c>
    </row>
    <row r="48" spans="1:28">
      <c r="A48" s="39" t="s">
        <v>122</v>
      </c>
      <c r="B48" s="2" t="s">
        <v>193</v>
      </c>
      <c r="C48" s="2">
        <v>110</v>
      </c>
      <c r="D48" s="2" t="s">
        <v>193</v>
      </c>
      <c r="E48" s="2">
        <v>110</v>
      </c>
      <c r="I48">
        <f>A128</f>
        <v>0</v>
      </c>
      <c r="J48">
        <f>B128</f>
        <v>0</v>
      </c>
      <c r="K48">
        <f>C128</f>
        <v>0</v>
      </c>
      <c r="L48">
        <f>B130</f>
        <v>0</v>
      </c>
      <c r="M48">
        <f>C130</f>
        <v>0</v>
      </c>
    </row>
    <row r="49" spans="1:5" ht="25.5">
      <c r="A49" s="39" t="s">
        <v>127</v>
      </c>
      <c r="B49" s="2" t="s">
        <v>160</v>
      </c>
      <c r="C49" s="2">
        <v>294</v>
      </c>
      <c r="D49" s="2" t="s">
        <v>160</v>
      </c>
      <c r="E49" s="2">
        <v>294</v>
      </c>
    </row>
    <row r="50" spans="1:5">
      <c r="A50" s="38" t="s">
        <v>194</v>
      </c>
      <c r="B50" s="2" t="s">
        <v>195</v>
      </c>
      <c r="C50" s="2">
        <v>334</v>
      </c>
      <c r="D50" s="2" t="s">
        <v>196</v>
      </c>
      <c r="E50" s="2">
        <v>899</v>
      </c>
    </row>
    <row r="51" spans="1:5">
      <c r="A51" s="39" t="s">
        <v>122</v>
      </c>
      <c r="B51" s="2" t="s">
        <v>197</v>
      </c>
      <c r="C51" s="2">
        <v>278</v>
      </c>
      <c r="D51" s="2" t="s">
        <v>198</v>
      </c>
      <c r="E51" s="2">
        <v>405</v>
      </c>
    </row>
    <row r="52" spans="1:5" ht="25.5">
      <c r="A52" s="39" t="s">
        <v>127</v>
      </c>
      <c r="B52" s="2" t="s">
        <v>199</v>
      </c>
      <c r="C52" s="2">
        <v>131</v>
      </c>
      <c r="D52" s="2" t="s">
        <v>200</v>
      </c>
      <c r="E52" s="2">
        <v>628</v>
      </c>
    </row>
    <row r="53" spans="1:5">
      <c r="A53" s="38" t="s">
        <v>82</v>
      </c>
      <c r="B53" s="2" t="s">
        <v>201</v>
      </c>
      <c r="C53" s="37">
        <v>1068</v>
      </c>
      <c r="D53" s="2" t="s">
        <v>202</v>
      </c>
      <c r="E53" s="37">
        <v>1161</v>
      </c>
    </row>
    <row r="54" spans="1:5">
      <c r="A54" s="39" t="s">
        <v>122</v>
      </c>
      <c r="B54" s="2" t="s">
        <v>203</v>
      </c>
      <c r="C54" s="2">
        <v>808</v>
      </c>
      <c r="D54" s="2" t="s">
        <v>203</v>
      </c>
      <c r="E54" s="2">
        <v>808</v>
      </c>
    </row>
    <row r="55" spans="1:5" ht="25.5">
      <c r="A55" s="39" t="s">
        <v>127</v>
      </c>
      <c r="B55" s="2" t="s">
        <v>204</v>
      </c>
      <c r="C55" s="2">
        <v>351</v>
      </c>
      <c r="D55" s="2" t="s">
        <v>205</v>
      </c>
      <c r="E55" s="2">
        <v>711</v>
      </c>
    </row>
    <row r="56" spans="1:5">
      <c r="A56" s="38" t="s">
        <v>84</v>
      </c>
      <c r="B56" s="2" t="s">
        <v>206</v>
      </c>
      <c r="C56" s="37">
        <v>1791</v>
      </c>
      <c r="D56" s="2" t="s">
        <v>207</v>
      </c>
      <c r="E56" s="37">
        <v>1967</v>
      </c>
    </row>
    <row r="57" spans="1:5">
      <c r="A57" s="39" t="s">
        <v>122</v>
      </c>
      <c r="B57" s="2" t="s">
        <v>208</v>
      </c>
      <c r="C57" s="37">
        <v>1737</v>
      </c>
      <c r="D57" s="2" t="s">
        <v>209</v>
      </c>
      <c r="E57" s="37">
        <v>1909</v>
      </c>
    </row>
    <row r="58" spans="1:5" ht="25.5">
      <c r="A58" s="39" t="s">
        <v>127</v>
      </c>
      <c r="B58" s="2" t="s">
        <v>210</v>
      </c>
      <c r="C58" s="2">
        <v>209</v>
      </c>
      <c r="D58" s="2" t="s">
        <v>211</v>
      </c>
      <c r="E58" s="2">
        <v>243</v>
      </c>
    </row>
    <row r="59" spans="1:5">
      <c r="A59" s="38" t="s">
        <v>101</v>
      </c>
      <c r="B59" s="2" t="s">
        <v>212</v>
      </c>
      <c r="C59" s="37">
        <v>2096</v>
      </c>
      <c r="D59" s="2" t="s">
        <v>213</v>
      </c>
      <c r="E59" s="37">
        <v>2241</v>
      </c>
    </row>
    <row r="60" spans="1:5">
      <c r="A60" s="39" t="s">
        <v>122</v>
      </c>
      <c r="B60" s="2" t="s">
        <v>214</v>
      </c>
      <c r="C60" s="37">
        <v>2042</v>
      </c>
      <c r="D60" s="2" t="s">
        <v>215</v>
      </c>
      <c r="E60" s="37">
        <v>2084</v>
      </c>
    </row>
    <row r="61" spans="1:5" ht="25.5">
      <c r="A61" s="39" t="s">
        <v>127</v>
      </c>
      <c r="B61" s="2" t="s">
        <v>216</v>
      </c>
      <c r="C61" s="2">
        <v>289</v>
      </c>
      <c r="D61" s="2" t="s">
        <v>217</v>
      </c>
      <c r="E61" s="2">
        <v>593</v>
      </c>
    </row>
    <row r="62" spans="1:5">
      <c r="A62" s="38" t="s">
        <v>218</v>
      </c>
      <c r="B62" s="2" t="s">
        <v>219</v>
      </c>
      <c r="C62" s="2">
        <v>784</v>
      </c>
      <c r="D62" s="2" t="s">
        <v>220</v>
      </c>
      <c r="E62" s="37">
        <v>1280</v>
      </c>
    </row>
    <row r="63" spans="1:5">
      <c r="A63" s="39" t="s">
        <v>122</v>
      </c>
      <c r="B63" s="2" t="s">
        <v>221</v>
      </c>
      <c r="C63" s="2">
        <v>410</v>
      </c>
      <c r="D63" s="2" t="s">
        <v>222</v>
      </c>
      <c r="E63" s="2">
        <v>966</v>
      </c>
    </row>
    <row r="64" spans="1:5" ht="25.5">
      <c r="A64" s="39" t="s">
        <v>127</v>
      </c>
      <c r="B64" s="2" t="s">
        <v>223</v>
      </c>
      <c r="C64" s="2">
        <v>624</v>
      </c>
      <c r="D64" s="2" t="s">
        <v>224</v>
      </c>
      <c r="E64" s="2">
        <v>824</v>
      </c>
    </row>
    <row r="65" spans="1:5">
      <c r="A65" s="38" t="s">
        <v>91</v>
      </c>
      <c r="B65" s="2" t="s">
        <v>225</v>
      </c>
      <c r="C65" s="2">
        <v>369</v>
      </c>
      <c r="D65" s="2" t="s">
        <v>226</v>
      </c>
      <c r="E65" s="2">
        <v>640</v>
      </c>
    </row>
    <row r="66" spans="1:5">
      <c r="A66" s="39" t="s">
        <v>122</v>
      </c>
      <c r="B66" s="2" t="s">
        <v>227</v>
      </c>
      <c r="C66" s="2">
        <v>363</v>
      </c>
      <c r="D66" s="2" t="s">
        <v>228</v>
      </c>
      <c r="E66" s="2">
        <v>538</v>
      </c>
    </row>
    <row r="67" spans="1:5" ht="25.5">
      <c r="A67" s="39" t="s">
        <v>127</v>
      </c>
      <c r="B67" s="2" t="s">
        <v>229</v>
      </c>
      <c r="C67" s="2">
        <v>75</v>
      </c>
      <c r="D67" s="2" t="s">
        <v>230</v>
      </c>
      <c r="E67" s="2">
        <v>148</v>
      </c>
    </row>
    <row r="68" spans="1:5">
      <c r="A68" s="38" t="s">
        <v>231</v>
      </c>
      <c r="B68" s="2" t="s">
        <v>232</v>
      </c>
      <c r="C68" s="37">
        <v>1763</v>
      </c>
      <c r="D68" s="2" t="s">
        <v>233</v>
      </c>
      <c r="E68" s="37">
        <v>2342</v>
      </c>
    </row>
    <row r="69" spans="1:5">
      <c r="A69" s="39" t="s">
        <v>122</v>
      </c>
      <c r="B69" s="2" t="s">
        <v>234</v>
      </c>
      <c r="C69" s="37">
        <v>1435</v>
      </c>
      <c r="D69" s="2" t="s">
        <v>235</v>
      </c>
      <c r="E69" s="37">
        <v>1838</v>
      </c>
    </row>
    <row r="70" spans="1:5" ht="25.5">
      <c r="A70" s="39" t="s">
        <v>127</v>
      </c>
      <c r="B70" s="2" t="s">
        <v>236</v>
      </c>
      <c r="C70" s="37">
        <v>1041</v>
      </c>
      <c r="D70" s="2" t="s">
        <v>237</v>
      </c>
      <c r="E70" s="37">
        <v>1179</v>
      </c>
    </row>
    <row r="71" spans="1:5">
      <c r="A71" s="38" t="s">
        <v>87</v>
      </c>
      <c r="B71" s="2" t="s">
        <v>238</v>
      </c>
      <c r="C71" s="2">
        <v>669</v>
      </c>
      <c r="D71" s="2" t="s">
        <v>239</v>
      </c>
      <c r="E71" s="2">
        <v>918</v>
      </c>
    </row>
    <row r="72" spans="1:5">
      <c r="A72" s="39" t="s">
        <v>122</v>
      </c>
      <c r="B72" s="2" t="s">
        <v>240</v>
      </c>
      <c r="C72" s="2">
        <v>324</v>
      </c>
      <c r="D72" s="2" t="s">
        <v>241</v>
      </c>
      <c r="E72" s="2">
        <v>485</v>
      </c>
    </row>
    <row r="73" spans="1:5" ht="25.5">
      <c r="A73" s="39" t="s">
        <v>127</v>
      </c>
      <c r="B73" s="2" t="s">
        <v>242</v>
      </c>
      <c r="C73" s="2">
        <v>545</v>
      </c>
      <c r="D73" s="2" t="s">
        <v>243</v>
      </c>
      <c r="E73" s="2">
        <v>613</v>
      </c>
    </row>
    <row r="74" spans="1:5">
      <c r="A74" s="38" t="s">
        <v>88</v>
      </c>
      <c r="B74" s="2" t="s">
        <v>244</v>
      </c>
      <c r="C74" s="37">
        <v>1313</v>
      </c>
      <c r="D74" s="2" t="s">
        <v>245</v>
      </c>
      <c r="E74" s="37">
        <v>1862</v>
      </c>
    </row>
    <row r="75" spans="1:5">
      <c r="A75" s="39" t="s">
        <v>122</v>
      </c>
      <c r="B75" s="2" t="s">
        <v>246</v>
      </c>
      <c r="C75" s="37">
        <v>1020</v>
      </c>
      <c r="D75" s="2" t="s">
        <v>247</v>
      </c>
      <c r="E75" s="37">
        <v>1289</v>
      </c>
    </row>
    <row r="76" spans="1:5" ht="25.5">
      <c r="A76" s="39" t="s">
        <v>127</v>
      </c>
      <c r="B76" s="2" t="s">
        <v>248</v>
      </c>
      <c r="C76" s="2">
        <v>634</v>
      </c>
      <c r="D76" s="2" t="s">
        <v>249</v>
      </c>
      <c r="E76" s="2">
        <v>970</v>
      </c>
    </row>
    <row r="77" spans="1:5">
      <c r="A77" s="38" t="s">
        <v>250</v>
      </c>
      <c r="B77" s="2" t="s">
        <v>160</v>
      </c>
      <c r="C77" s="2">
        <v>294</v>
      </c>
      <c r="D77" s="2" t="s">
        <v>251</v>
      </c>
      <c r="E77" s="2">
        <v>187</v>
      </c>
    </row>
    <row r="78" spans="1:5">
      <c r="A78" s="39" t="s">
        <v>122</v>
      </c>
      <c r="B78" s="2" t="s">
        <v>160</v>
      </c>
      <c r="C78" s="2">
        <v>294</v>
      </c>
      <c r="D78" s="2" t="s">
        <v>160</v>
      </c>
      <c r="E78" s="2">
        <v>294</v>
      </c>
    </row>
    <row r="79" spans="1:5" ht="25.5">
      <c r="A79" s="39" t="s">
        <v>127</v>
      </c>
      <c r="B79" s="2" t="s">
        <v>160</v>
      </c>
      <c r="C79" s="2">
        <v>294</v>
      </c>
      <c r="D79" s="2" t="s">
        <v>251</v>
      </c>
      <c r="E79" s="2">
        <v>187</v>
      </c>
    </row>
    <row r="80" spans="1:5">
      <c r="A80" s="38" t="s">
        <v>85</v>
      </c>
      <c r="B80" s="2" t="s">
        <v>160</v>
      </c>
      <c r="C80" s="2">
        <v>294</v>
      </c>
      <c r="D80" s="2" t="s">
        <v>160</v>
      </c>
      <c r="E80" s="2">
        <v>294</v>
      </c>
    </row>
    <row r="81" spans="1:5">
      <c r="A81" s="39" t="s">
        <v>122</v>
      </c>
      <c r="B81" s="2" t="s">
        <v>160</v>
      </c>
      <c r="C81" s="2">
        <v>294</v>
      </c>
      <c r="D81" s="2" t="s">
        <v>160</v>
      </c>
      <c r="E81" s="2">
        <v>294</v>
      </c>
    </row>
    <row r="82" spans="1:5" ht="25.5">
      <c r="A82" s="39" t="s">
        <v>127</v>
      </c>
      <c r="B82" s="2" t="s">
        <v>160</v>
      </c>
      <c r="C82" s="2">
        <v>294</v>
      </c>
      <c r="D82" s="2" t="s">
        <v>160</v>
      </c>
      <c r="E82" s="2">
        <v>294</v>
      </c>
    </row>
    <row r="83" spans="1:5">
      <c r="A83" s="38" t="s">
        <v>252</v>
      </c>
      <c r="B83" s="2" t="s">
        <v>253</v>
      </c>
      <c r="C83" s="2">
        <v>521</v>
      </c>
      <c r="D83" s="2" t="s">
        <v>254</v>
      </c>
      <c r="E83" s="2">
        <v>837</v>
      </c>
    </row>
    <row r="84" spans="1:5">
      <c r="A84" s="39" t="s">
        <v>122</v>
      </c>
      <c r="B84" s="2" t="s">
        <v>255</v>
      </c>
      <c r="C84" s="2">
        <v>309</v>
      </c>
      <c r="D84" s="2" t="s">
        <v>150</v>
      </c>
      <c r="E84" s="2">
        <v>485</v>
      </c>
    </row>
    <row r="85" spans="1:5" ht="25.5">
      <c r="A85" s="39" t="s">
        <v>127</v>
      </c>
      <c r="B85" s="2" t="s">
        <v>256</v>
      </c>
      <c r="C85" s="2">
        <v>253</v>
      </c>
      <c r="D85" s="2" t="s">
        <v>257</v>
      </c>
      <c r="E85" s="2">
        <v>417</v>
      </c>
    </row>
    <row r="86" spans="1:5">
      <c r="A86" s="38" t="s">
        <v>258</v>
      </c>
      <c r="B86" s="2" t="s">
        <v>259</v>
      </c>
      <c r="C86" s="2">
        <v>84</v>
      </c>
      <c r="D86" s="2" t="s">
        <v>260</v>
      </c>
      <c r="E86" s="2">
        <v>268</v>
      </c>
    </row>
    <row r="87" spans="1:5">
      <c r="A87" s="39" t="s">
        <v>122</v>
      </c>
      <c r="B87" s="2" t="s">
        <v>259</v>
      </c>
      <c r="C87" s="2">
        <v>84</v>
      </c>
      <c r="D87" s="2" t="s">
        <v>261</v>
      </c>
      <c r="E87" s="2">
        <v>199</v>
      </c>
    </row>
    <row r="88" spans="1:5" ht="25.5">
      <c r="A88" s="39" t="s">
        <v>127</v>
      </c>
      <c r="B88" s="2" t="s">
        <v>160</v>
      </c>
      <c r="C88" s="2">
        <v>294</v>
      </c>
      <c r="D88" s="2" t="s">
        <v>259</v>
      </c>
      <c r="E88" s="2">
        <v>80</v>
      </c>
    </row>
    <row r="89" spans="1:5">
      <c r="A89" s="38" t="s">
        <v>102</v>
      </c>
      <c r="B89" s="2" t="s">
        <v>262</v>
      </c>
      <c r="C89" s="37">
        <v>3516</v>
      </c>
      <c r="D89" s="2" t="s">
        <v>263</v>
      </c>
      <c r="E89" s="37">
        <v>3567</v>
      </c>
    </row>
    <row r="90" spans="1:5">
      <c r="A90" s="39" t="s">
        <v>122</v>
      </c>
      <c r="B90" s="2" t="s">
        <v>264</v>
      </c>
      <c r="C90" s="37">
        <v>2478</v>
      </c>
      <c r="D90" s="2" t="s">
        <v>265</v>
      </c>
      <c r="E90" s="37">
        <v>2512</v>
      </c>
    </row>
    <row r="91" spans="1:5" ht="25.5">
      <c r="A91" s="39" t="s">
        <v>127</v>
      </c>
      <c r="B91" s="2" t="s">
        <v>266</v>
      </c>
      <c r="C91" s="37">
        <v>1836</v>
      </c>
      <c r="D91" s="2" t="s">
        <v>267</v>
      </c>
      <c r="E91" s="37">
        <v>1916</v>
      </c>
    </row>
    <row r="92" spans="1:5">
      <c r="A92" s="38" t="s">
        <v>268</v>
      </c>
      <c r="B92" s="2" t="s">
        <v>269</v>
      </c>
      <c r="C92" s="37">
        <v>2108</v>
      </c>
      <c r="D92" s="2" t="s">
        <v>270</v>
      </c>
      <c r="E92" s="37">
        <v>2324</v>
      </c>
    </row>
    <row r="93" spans="1:5">
      <c r="A93" s="39" t="s">
        <v>122</v>
      </c>
      <c r="B93" s="2" t="s">
        <v>271</v>
      </c>
      <c r="C93" s="37">
        <v>2022</v>
      </c>
      <c r="D93" s="2" t="s">
        <v>272</v>
      </c>
      <c r="E93" s="37">
        <v>2190</v>
      </c>
    </row>
    <row r="94" spans="1:5" ht="25.5">
      <c r="A94" s="39" t="s">
        <v>127</v>
      </c>
      <c r="B94" s="2" t="s">
        <v>273</v>
      </c>
      <c r="C94" s="2">
        <v>438</v>
      </c>
      <c r="D94" s="2" t="s">
        <v>274</v>
      </c>
      <c r="E94" s="2">
        <v>516</v>
      </c>
    </row>
    <row r="95" spans="1:5">
      <c r="A95" s="38" t="s">
        <v>275</v>
      </c>
      <c r="B95" s="2" t="s">
        <v>276</v>
      </c>
      <c r="C95" s="37">
        <v>1007</v>
      </c>
      <c r="D95" s="2" t="s">
        <v>277</v>
      </c>
      <c r="E95" s="37">
        <v>1398</v>
      </c>
    </row>
    <row r="96" spans="1:5">
      <c r="A96" s="39" t="s">
        <v>122</v>
      </c>
      <c r="B96" s="2" t="s">
        <v>278</v>
      </c>
      <c r="C96" s="2">
        <v>710</v>
      </c>
      <c r="D96" s="2" t="s">
        <v>279</v>
      </c>
      <c r="E96" s="37">
        <v>1128</v>
      </c>
    </row>
    <row r="97" spans="1:5" ht="25.5">
      <c r="A97" s="39" t="s">
        <v>127</v>
      </c>
      <c r="B97" s="2" t="s">
        <v>280</v>
      </c>
      <c r="C97" s="2">
        <v>500</v>
      </c>
      <c r="D97" s="2" t="s">
        <v>281</v>
      </c>
      <c r="E97" s="2">
        <v>544</v>
      </c>
    </row>
    <row r="98" spans="1:5">
      <c r="A98" s="38" t="s">
        <v>282</v>
      </c>
      <c r="B98" s="2" t="s">
        <v>283</v>
      </c>
      <c r="C98" s="2">
        <v>311</v>
      </c>
      <c r="D98" s="2" t="s">
        <v>284</v>
      </c>
      <c r="E98" s="2">
        <v>933</v>
      </c>
    </row>
    <row r="99" spans="1:5">
      <c r="A99" s="39" t="s">
        <v>122</v>
      </c>
      <c r="B99" s="2" t="s">
        <v>285</v>
      </c>
      <c r="C99" s="2">
        <v>155</v>
      </c>
      <c r="D99" s="2" t="s">
        <v>286</v>
      </c>
      <c r="E99" s="2">
        <v>451</v>
      </c>
    </row>
    <row r="100" spans="1:5" ht="25.5">
      <c r="A100" s="39" t="s">
        <v>127</v>
      </c>
      <c r="B100" s="2" t="s">
        <v>260</v>
      </c>
      <c r="C100" s="2">
        <v>216</v>
      </c>
      <c r="D100" s="2" t="s">
        <v>287</v>
      </c>
      <c r="E100" s="2">
        <v>521</v>
      </c>
    </row>
    <row r="101" spans="1:5">
      <c r="A101" s="38" t="s">
        <v>89</v>
      </c>
      <c r="B101" s="2" t="s">
        <v>160</v>
      </c>
      <c r="C101" s="2">
        <v>294</v>
      </c>
      <c r="D101" s="2" t="s">
        <v>160</v>
      </c>
      <c r="E101" s="2">
        <v>294</v>
      </c>
    </row>
    <row r="102" spans="1:5">
      <c r="A102" s="39" t="s">
        <v>122</v>
      </c>
      <c r="B102" s="2" t="s">
        <v>160</v>
      </c>
      <c r="C102" s="2">
        <v>294</v>
      </c>
      <c r="D102" s="2" t="s">
        <v>160</v>
      </c>
      <c r="E102" s="2">
        <v>294</v>
      </c>
    </row>
    <row r="103" spans="1:5" ht="25.5">
      <c r="A103" s="39" t="s">
        <v>127</v>
      </c>
      <c r="B103" s="2" t="s">
        <v>160</v>
      </c>
      <c r="C103" s="2">
        <v>294</v>
      </c>
      <c r="D103" s="2" t="s">
        <v>160</v>
      </c>
      <c r="E103" s="2">
        <v>294</v>
      </c>
    </row>
    <row r="104" spans="1:5" ht="25.5">
      <c r="A104" s="38" t="s">
        <v>288</v>
      </c>
      <c r="B104" s="2" t="s">
        <v>289</v>
      </c>
      <c r="C104" s="2">
        <v>206</v>
      </c>
      <c r="D104" s="2" t="s">
        <v>289</v>
      </c>
      <c r="E104" s="2">
        <v>206</v>
      </c>
    </row>
    <row r="105" spans="1:5">
      <c r="A105" s="39" t="s">
        <v>122</v>
      </c>
      <c r="B105" s="2" t="s">
        <v>289</v>
      </c>
      <c r="C105" s="2">
        <v>206</v>
      </c>
      <c r="D105" s="2" t="s">
        <v>289</v>
      </c>
      <c r="E105" s="2">
        <v>206</v>
      </c>
    </row>
    <row r="106" spans="1:5" ht="25.5">
      <c r="A106" s="39" t="s">
        <v>127</v>
      </c>
      <c r="B106" s="2" t="s">
        <v>160</v>
      </c>
      <c r="C106" s="2">
        <v>294</v>
      </c>
      <c r="D106" s="2" t="s">
        <v>160</v>
      </c>
      <c r="E106" s="2">
        <v>294</v>
      </c>
    </row>
    <row r="107" spans="1:5">
      <c r="A107" s="38" t="s">
        <v>290</v>
      </c>
      <c r="B107" s="2" t="s">
        <v>291</v>
      </c>
      <c r="C107" s="2">
        <v>116</v>
      </c>
      <c r="D107" s="2" t="s">
        <v>291</v>
      </c>
      <c r="E107" s="2">
        <v>116</v>
      </c>
    </row>
    <row r="108" spans="1:5">
      <c r="A108" s="39" t="s">
        <v>122</v>
      </c>
      <c r="B108" s="2" t="s">
        <v>291</v>
      </c>
      <c r="C108" s="2">
        <v>116</v>
      </c>
      <c r="D108" s="2" t="s">
        <v>291</v>
      </c>
      <c r="E108" s="2">
        <v>116</v>
      </c>
    </row>
    <row r="109" spans="1:5" ht="25.5">
      <c r="A109" s="39" t="s">
        <v>127</v>
      </c>
      <c r="B109" s="2" t="s">
        <v>160</v>
      </c>
      <c r="C109" s="2">
        <v>294</v>
      </c>
      <c r="D109" s="2" t="s">
        <v>160</v>
      </c>
      <c r="E109" s="2">
        <v>294</v>
      </c>
    </row>
    <row r="110" spans="1:5">
      <c r="A110" s="38" t="s">
        <v>77</v>
      </c>
      <c r="B110" s="2" t="s">
        <v>292</v>
      </c>
      <c r="C110" s="37">
        <v>1031</v>
      </c>
      <c r="D110" s="2" t="s">
        <v>293</v>
      </c>
      <c r="E110" s="37">
        <v>1604</v>
      </c>
    </row>
    <row r="111" spans="1:5">
      <c r="A111" s="39" t="s">
        <v>122</v>
      </c>
      <c r="B111" s="2" t="s">
        <v>294</v>
      </c>
      <c r="C111" s="2">
        <v>644</v>
      </c>
      <c r="D111" s="2" t="s">
        <v>295</v>
      </c>
      <c r="E111" s="37">
        <v>1402</v>
      </c>
    </row>
    <row r="112" spans="1:5" ht="25.5">
      <c r="A112" s="39" t="s">
        <v>127</v>
      </c>
      <c r="B112" s="2" t="s">
        <v>296</v>
      </c>
      <c r="C112" s="2">
        <v>594</v>
      </c>
      <c r="D112" s="2" t="s">
        <v>297</v>
      </c>
      <c r="E112" s="2">
        <v>602</v>
      </c>
    </row>
    <row r="113" spans="1:5">
      <c r="A113" s="38" t="s">
        <v>83</v>
      </c>
      <c r="B113" s="2" t="s">
        <v>298</v>
      </c>
      <c r="C113" s="2">
        <v>249</v>
      </c>
      <c r="D113" s="2" t="s">
        <v>298</v>
      </c>
      <c r="E113" s="2">
        <v>249</v>
      </c>
    </row>
    <row r="114" spans="1:5">
      <c r="A114" s="39" t="s">
        <v>122</v>
      </c>
      <c r="B114" s="2" t="s">
        <v>298</v>
      </c>
      <c r="C114" s="2">
        <v>249</v>
      </c>
      <c r="D114" s="2" t="s">
        <v>298</v>
      </c>
      <c r="E114" s="2">
        <v>249</v>
      </c>
    </row>
    <row r="115" spans="1:5" ht="25.5">
      <c r="A115" s="39" t="s">
        <v>127</v>
      </c>
      <c r="B115" s="2" t="s">
        <v>160</v>
      </c>
      <c r="C115" s="2">
        <v>294</v>
      </c>
      <c r="D115" s="2" t="s">
        <v>160</v>
      </c>
      <c r="E115" s="2">
        <v>294</v>
      </c>
    </row>
    <row r="116" spans="1:5">
      <c r="A116" s="38" t="s">
        <v>299</v>
      </c>
      <c r="B116" s="37">
        <v>1606</v>
      </c>
      <c r="C116" s="37">
        <v>1154</v>
      </c>
      <c r="D116" s="2" t="s">
        <v>300</v>
      </c>
      <c r="E116" s="37">
        <v>1296</v>
      </c>
    </row>
    <row r="117" spans="1:5">
      <c r="A117" s="39" t="s">
        <v>122</v>
      </c>
      <c r="B117" s="2" t="s">
        <v>301</v>
      </c>
      <c r="C117" s="37">
        <v>1134</v>
      </c>
      <c r="D117" s="2" t="s">
        <v>302</v>
      </c>
      <c r="E117" s="37">
        <v>1261</v>
      </c>
    </row>
    <row r="118" spans="1:5" ht="25.5">
      <c r="A118" s="39" t="s">
        <v>127</v>
      </c>
      <c r="B118" s="2" t="s">
        <v>303</v>
      </c>
      <c r="C118" s="2">
        <v>229</v>
      </c>
      <c r="D118" s="2" t="s">
        <v>304</v>
      </c>
      <c r="E118" s="2">
        <v>430</v>
      </c>
    </row>
    <row r="119" spans="1:5" ht="25.5">
      <c r="A119" s="38" t="s">
        <v>90</v>
      </c>
      <c r="B119" s="2" t="s">
        <v>305</v>
      </c>
      <c r="C119" s="2">
        <v>155</v>
      </c>
      <c r="D119" s="2" t="s">
        <v>306</v>
      </c>
      <c r="E119" s="2">
        <v>259</v>
      </c>
    </row>
    <row r="120" spans="1:5">
      <c r="A120" s="39" t="s">
        <v>122</v>
      </c>
      <c r="B120" s="2" t="s">
        <v>305</v>
      </c>
      <c r="C120" s="2">
        <v>155</v>
      </c>
      <c r="D120" s="2" t="s">
        <v>306</v>
      </c>
      <c r="E120" s="2">
        <v>259</v>
      </c>
    </row>
    <row r="121" spans="1:5" ht="25.5">
      <c r="A121" s="39" t="s">
        <v>127</v>
      </c>
      <c r="B121" s="2" t="s">
        <v>160</v>
      </c>
      <c r="C121" s="2">
        <v>294</v>
      </c>
      <c r="D121" s="2" t="s">
        <v>160</v>
      </c>
      <c r="E121" s="2">
        <v>294</v>
      </c>
    </row>
  </sheetData>
  <autoFilter ref="T6:AB6" xr:uid="{ABA554C9-E362-4BA0-8D1B-ADBE25D98E7E}">
    <sortState xmlns:xlrd2="http://schemas.microsoft.com/office/spreadsheetml/2017/richdata2" ref="T7:AB46">
      <sortCondition ref="T6"/>
    </sortState>
  </autoFilter>
  <mergeCells count="8">
    <mergeCell ref="Y3:AB4"/>
    <mergeCell ref="AD4:AE7"/>
    <mergeCell ref="AD8:AE11"/>
    <mergeCell ref="B1:C1"/>
    <mergeCell ref="D1:E1"/>
    <mergeCell ref="J3:M4"/>
    <mergeCell ref="N3:Q4"/>
    <mergeCell ref="U3:X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 filterMode="1">
    <pageSetUpPr fitToPage="1"/>
  </sheetPr>
  <dimension ref="A1:Z55"/>
  <sheetViews>
    <sheetView zoomScale="90" zoomScaleNormal="90" workbookViewId="0">
      <selection activeCell="A4" sqref="A4:XFD16"/>
    </sheetView>
  </sheetViews>
  <sheetFormatPr defaultRowHeight="12.75"/>
  <cols>
    <col min="1" max="1" width="36.7109375" style="3" customWidth="1"/>
    <col min="2" max="2" width="8.85546875" customWidth="1"/>
    <col min="3" max="3" width="7.7109375" customWidth="1"/>
    <col min="4" max="4" width="7.85546875" customWidth="1"/>
    <col min="5" max="5" width="7.7109375" customWidth="1"/>
    <col min="6" max="6" width="6.140625" customWidth="1"/>
    <col min="7" max="7" width="4.5703125" customWidth="1"/>
    <col min="8" max="11" width="8.85546875" customWidth="1"/>
    <col min="12" max="12" width="6.28515625" customWidth="1"/>
    <col min="13" max="13" width="4" customWidth="1"/>
    <col min="14" max="14" width="8.85546875" customWidth="1"/>
    <col min="15" max="15" width="6.28515625" customWidth="1"/>
    <col min="16" max="16" width="6.5703125" customWidth="1"/>
    <col min="17" max="17" width="8.85546875" customWidth="1"/>
    <col min="18" max="18" width="7.28515625" customWidth="1"/>
    <col min="19" max="19" width="4.28515625" customWidth="1"/>
    <col min="20" max="21" width="8.85546875" customWidth="1"/>
    <col min="24" max="24" width="14.5703125" customWidth="1"/>
    <col min="25" max="25" width="13.5703125" customWidth="1"/>
  </cols>
  <sheetData>
    <row r="1" spans="1:26">
      <c r="A1" s="3" t="s">
        <v>107</v>
      </c>
    </row>
    <row r="2" spans="1:26">
      <c r="A2" s="3" t="s">
        <v>12</v>
      </c>
      <c r="X2" s="34" t="s">
        <v>105</v>
      </c>
    </row>
    <row r="3" spans="1:26" ht="76.5" customHeight="1">
      <c r="B3" s="66" t="s">
        <v>3</v>
      </c>
      <c r="C3" s="66"/>
      <c r="D3" s="66"/>
      <c r="E3" s="66"/>
      <c r="F3" s="66"/>
      <c r="G3" s="66"/>
      <c r="H3" s="66" t="s">
        <v>4</v>
      </c>
      <c r="I3" s="66"/>
      <c r="J3" s="66"/>
      <c r="K3" s="66"/>
      <c r="L3" s="66"/>
      <c r="M3" s="66"/>
      <c r="N3" s="66" t="s">
        <v>5</v>
      </c>
      <c r="O3" s="66"/>
      <c r="P3" s="66"/>
      <c r="Q3" s="66"/>
      <c r="R3" s="66"/>
      <c r="S3" s="66"/>
      <c r="T3" s="67" t="s">
        <v>106</v>
      </c>
      <c r="U3" s="67"/>
      <c r="V3" s="67"/>
      <c r="X3" s="2" t="s">
        <v>21</v>
      </c>
      <c r="Y3" s="27">
        <v>2030355</v>
      </c>
    </row>
    <row r="4" spans="1:26" s="2" customFormat="1" ht="59.45" customHeight="1">
      <c r="A4" s="6" t="s">
        <v>0</v>
      </c>
      <c r="B4" s="8" t="s">
        <v>1</v>
      </c>
      <c r="C4" s="8" t="s">
        <v>2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</v>
      </c>
      <c r="I4" s="8" t="s">
        <v>2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1</v>
      </c>
      <c r="O4" s="8" t="s">
        <v>2</v>
      </c>
      <c r="P4" s="8" t="s">
        <v>6</v>
      </c>
      <c r="Q4" s="8" t="s">
        <v>7</v>
      </c>
      <c r="R4" s="8" t="s">
        <v>8</v>
      </c>
      <c r="S4" s="8" t="s">
        <v>9</v>
      </c>
      <c r="T4" s="35" t="s">
        <v>104</v>
      </c>
      <c r="U4" s="9" t="s">
        <v>10</v>
      </c>
      <c r="V4" s="9" t="s">
        <v>11</v>
      </c>
      <c r="X4" s="2" t="s">
        <v>22</v>
      </c>
      <c r="Y4" s="28">
        <f>(Y3-1600319)/(1600319)</f>
        <v>0.26871892416449472</v>
      </c>
    </row>
    <row r="5" spans="1:26" ht="14.45" hidden="1" customHeight="1">
      <c r="A5" s="7" t="s">
        <v>85</v>
      </c>
      <c r="B5" s="20">
        <v>0</v>
      </c>
      <c r="C5" s="17">
        <v>234</v>
      </c>
      <c r="D5" s="4">
        <f t="shared" ref="D5:D15" si="0">B5-C5</f>
        <v>-234</v>
      </c>
      <c r="E5" s="4">
        <f t="shared" ref="E5:E15" si="1">B5+C5</f>
        <v>234</v>
      </c>
      <c r="F5" s="18" t="e">
        <f t="shared" ref="F5:F15" si="2">(C5/1.645)/B5</f>
        <v>#DIV/0!</v>
      </c>
      <c r="G5" s="5" t="e">
        <f t="shared" ref="G5:G15" si="3">IF(F5&lt;15%,"YES","NO")</f>
        <v>#DIV/0!</v>
      </c>
      <c r="H5" s="17">
        <v>0</v>
      </c>
      <c r="I5" s="17">
        <v>234</v>
      </c>
      <c r="J5" s="4">
        <f t="shared" ref="J5:J15" si="4">H5-I5</f>
        <v>-234</v>
      </c>
      <c r="K5" s="4">
        <f t="shared" ref="K5:K15" si="5">H5+I5</f>
        <v>234</v>
      </c>
      <c r="L5" s="18" t="e">
        <f t="shared" ref="L5:L15" si="6">(I5/1.645)/H5</f>
        <v>#DIV/0!</v>
      </c>
      <c r="M5" s="4" t="e">
        <f t="shared" ref="M5:M15" si="7">IF(L5&lt;15%,"YES","NO")</f>
        <v>#DIV/0!</v>
      </c>
      <c r="N5" s="18" t="e">
        <f t="shared" ref="N5:N15" si="8">H5/B5</f>
        <v>#DIV/0!</v>
      </c>
      <c r="O5" s="18" t="e">
        <f t="shared" ref="O5:O15" si="9">(SQRT(I5^2-(N5^2*C5^2)))/B5</f>
        <v>#DIV/0!</v>
      </c>
      <c r="P5" s="18" t="e">
        <f t="shared" ref="P5:P15" si="10">N5-O5</f>
        <v>#DIV/0!</v>
      </c>
      <c r="Q5" s="18" t="e">
        <f t="shared" ref="Q5:Q15" si="11">N5+O5</f>
        <v>#DIV/0!</v>
      </c>
      <c r="R5" s="18" t="e">
        <f t="shared" ref="R5:R15" si="12">(O5/1.645)/N5</f>
        <v>#DIV/0!</v>
      </c>
      <c r="S5" s="4" t="e">
        <f t="shared" ref="S5:S15" si="13">IF(R5&lt;15%,"YES","NO")</f>
        <v>#DIV/0!</v>
      </c>
      <c r="T5" s="5">
        <v>0</v>
      </c>
      <c r="U5" s="22">
        <f t="shared" ref="U5:U15" si="14">B5-T5</f>
        <v>0</v>
      </c>
      <c r="V5" s="24" t="e">
        <f t="shared" ref="V5:V15" si="15">U5/T5</f>
        <v>#DIV/0!</v>
      </c>
      <c r="X5" t="s">
        <v>17</v>
      </c>
      <c r="Y5" s="10">
        <f>(B49-298280)/(298280)</f>
        <v>0.98566112377631754</v>
      </c>
    </row>
    <row r="6" spans="1:26" ht="14.45" hidden="1" customHeight="1">
      <c r="A6" s="7" t="s">
        <v>89</v>
      </c>
      <c r="B6" s="20">
        <v>0</v>
      </c>
      <c r="C6" s="17">
        <v>234</v>
      </c>
      <c r="D6" s="4">
        <f t="shared" si="0"/>
        <v>-234</v>
      </c>
      <c r="E6" s="4">
        <f t="shared" si="1"/>
        <v>234</v>
      </c>
      <c r="F6" s="18" t="e">
        <f t="shared" si="2"/>
        <v>#DIV/0!</v>
      </c>
      <c r="G6" s="5" t="e">
        <f t="shared" si="3"/>
        <v>#DIV/0!</v>
      </c>
      <c r="H6" s="17">
        <v>0</v>
      </c>
      <c r="I6" s="17">
        <v>234</v>
      </c>
      <c r="J6" s="4">
        <f t="shared" si="4"/>
        <v>-234</v>
      </c>
      <c r="K6" s="4">
        <f t="shared" si="5"/>
        <v>234</v>
      </c>
      <c r="L6" s="18" t="e">
        <f t="shared" si="6"/>
        <v>#DIV/0!</v>
      </c>
      <c r="M6" s="4" t="e">
        <f t="shared" si="7"/>
        <v>#DIV/0!</v>
      </c>
      <c r="N6" s="18" t="e">
        <f t="shared" si="8"/>
        <v>#DIV/0!</v>
      </c>
      <c r="O6" s="18" t="e">
        <f t="shared" si="9"/>
        <v>#DIV/0!</v>
      </c>
      <c r="P6" s="18" t="e">
        <f t="shared" si="10"/>
        <v>#DIV/0!</v>
      </c>
      <c r="Q6" s="18" t="e">
        <f t="shared" si="11"/>
        <v>#DIV/0!</v>
      </c>
      <c r="R6" s="18" t="e">
        <f t="shared" si="12"/>
        <v>#DIV/0!</v>
      </c>
      <c r="S6" s="4" t="e">
        <f t="shared" si="13"/>
        <v>#DIV/0!</v>
      </c>
      <c r="T6" s="5">
        <v>0</v>
      </c>
      <c r="U6" s="22">
        <f t="shared" si="14"/>
        <v>0</v>
      </c>
      <c r="V6" s="24" t="e">
        <f t="shared" si="15"/>
        <v>#DIV/0!</v>
      </c>
      <c r="X6" t="s">
        <v>18</v>
      </c>
      <c r="Y6" s="31">
        <f>(H49-121849)/121849</f>
        <v>0.66719464254938488</v>
      </c>
    </row>
    <row r="7" spans="1:26" ht="18" hidden="1" customHeight="1">
      <c r="A7" s="7"/>
      <c r="B7" s="16"/>
      <c r="C7" s="17"/>
      <c r="D7" s="4">
        <f t="shared" si="0"/>
        <v>0</v>
      </c>
      <c r="E7" s="4">
        <f t="shared" si="1"/>
        <v>0</v>
      </c>
      <c r="F7" s="18" t="e">
        <f t="shared" si="2"/>
        <v>#DIV/0!</v>
      </c>
      <c r="G7" s="5" t="e">
        <f t="shared" si="3"/>
        <v>#DIV/0!</v>
      </c>
      <c r="H7" s="21"/>
      <c r="I7" s="17"/>
      <c r="J7" s="4">
        <f t="shared" si="4"/>
        <v>0</v>
      </c>
      <c r="K7" s="4">
        <f t="shared" si="5"/>
        <v>0</v>
      </c>
      <c r="L7" s="18" t="e">
        <f t="shared" si="6"/>
        <v>#DIV/0!</v>
      </c>
      <c r="M7" s="4" t="e">
        <f t="shared" si="7"/>
        <v>#DIV/0!</v>
      </c>
      <c r="N7" s="18" t="e">
        <f t="shared" si="8"/>
        <v>#DIV/0!</v>
      </c>
      <c r="O7" s="18" t="e">
        <f t="shared" si="9"/>
        <v>#DIV/0!</v>
      </c>
      <c r="P7" s="18" t="e">
        <f t="shared" si="10"/>
        <v>#DIV/0!</v>
      </c>
      <c r="Q7" s="18" t="e">
        <f t="shared" si="11"/>
        <v>#DIV/0!</v>
      </c>
      <c r="R7" s="18" t="e">
        <f t="shared" si="12"/>
        <v>#DIV/0!</v>
      </c>
      <c r="S7" s="4" t="e">
        <f t="shared" si="13"/>
        <v>#DIV/0!</v>
      </c>
      <c r="T7" s="4"/>
      <c r="U7" s="22">
        <f t="shared" si="14"/>
        <v>0</v>
      </c>
      <c r="V7" s="23" t="e">
        <f t="shared" si="15"/>
        <v>#DIV/0!</v>
      </c>
    </row>
    <row r="8" spans="1:26" ht="18" hidden="1" customHeight="1">
      <c r="A8" s="7"/>
      <c r="B8" s="20"/>
      <c r="C8" s="17"/>
      <c r="D8" s="4">
        <f t="shared" si="0"/>
        <v>0</v>
      </c>
      <c r="E8" s="4">
        <f t="shared" si="1"/>
        <v>0</v>
      </c>
      <c r="F8" s="18" t="e">
        <f t="shared" si="2"/>
        <v>#DIV/0!</v>
      </c>
      <c r="G8" s="5" t="e">
        <f t="shared" si="3"/>
        <v>#DIV/0!</v>
      </c>
      <c r="H8" s="17"/>
      <c r="I8" s="17"/>
      <c r="J8" s="4">
        <f t="shared" si="4"/>
        <v>0</v>
      </c>
      <c r="K8" s="4">
        <f t="shared" si="5"/>
        <v>0</v>
      </c>
      <c r="L8" s="18" t="e">
        <f t="shared" si="6"/>
        <v>#DIV/0!</v>
      </c>
      <c r="M8" s="4" t="e">
        <f t="shared" si="7"/>
        <v>#DIV/0!</v>
      </c>
      <c r="N8" s="18" t="e">
        <f t="shared" si="8"/>
        <v>#DIV/0!</v>
      </c>
      <c r="O8" s="18" t="e">
        <f t="shared" si="9"/>
        <v>#DIV/0!</v>
      </c>
      <c r="P8" s="18" t="e">
        <f t="shared" si="10"/>
        <v>#DIV/0!</v>
      </c>
      <c r="Q8" s="18" t="e">
        <f t="shared" si="11"/>
        <v>#DIV/0!</v>
      </c>
      <c r="R8" s="18" t="e">
        <f t="shared" si="12"/>
        <v>#DIV/0!</v>
      </c>
      <c r="S8" s="4" t="e">
        <f t="shared" si="13"/>
        <v>#DIV/0!</v>
      </c>
      <c r="T8" s="4"/>
      <c r="U8" s="22">
        <f t="shared" si="14"/>
        <v>0</v>
      </c>
      <c r="V8" s="23" t="e">
        <f t="shared" si="15"/>
        <v>#DIV/0!</v>
      </c>
      <c r="X8" t="s">
        <v>19</v>
      </c>
      <c r="Y8" s="1">
        <f>SUM(B5:B46)</f>
        <v>592283</v>
      </c>
      <c r="Z8" s="10">
        <f>Y8/Y3</f>
        <v>0.29171401060405694</v>
      </c>
    </row>
    <row r="9" spans="1:26" ht="13.9" hidden="1" customHeight="1">
      <c r="A9" s="7"/>
      <c r="B9" s="16"/>
      <c r="C9" s="17"/>
      <c r="D9" s="4">
        <f t="shared" si="0"/>
        <v>0</v>
      </c>
      <c r="E9" s="4">
        <f t="shared" si="1"/>
        <v>0</v>
      </c>
      <c r="F9" s="18" t="e">
        <f t="shared" si="2"/>
        <v>#DIV/0!</v>
      </c>
      <c r="G9" s="5" t="e">
        <f t="shared" si="3"/>
        <v>#DIV/0!</v>
      </c>
      <c r="H9" s="17"/>
      <c r="I9" s="17"/>
      <c r="J9" s="4">
        <f t="shared" si="4"/>
        <v>0</v>
      </c>
      <c r="K9" s="4">
        <f t="shared" si="5"/>
        <v>0</v>
      </c>
      <c r="L9" s="18" t="e">
        <f t="shared" si="6"/>
        <v>#DIV/0!</v>
      </c>
      <c r="M9" s="4" t="e">
        <f t="shared" si="7"/>
        <v>#DIV/0!</v>
      </c>
      <c r="N9" s="18" t="e">
        <f t="shared" si="8"/>
        <v>#DIV/0!</v>
      </c>
      <c r="O9" s="18" t="e">
        <f t="shared" si="9"/>
        <v>#DIV/0!</v>
      </c>
      <c r="P9" s="18" t="e">
        <f t="shared" si="10"/>
        <v>#DIV/0!</v>
      </c>
      <c r="Q9" s="18" t="e">
        <f t="shared" si="11"/>
        <v>#DIV/0!</v>
      </c>
      <c r="R9" s="18" t="e">
        <f t="shared" si="12"/>
        <v>#DIV/0!</v>
      </c>
      <c r="S9" s="4" t="e">
        <f t="shared" si="13"/>
        <v>#DIV/0!</v>
      </c>
      <c r="T9" s="4"/>
      <c r="U9" s="22">
        <f t="shared" si="14"/>
        <v>0</v>
      </c>
      <c r="V9" s="23" t="e">
        <f t="shared" si="15"/>
        <v>#DIV/0!</v>
      </c>
      <c r="X9" t="s">
        <v>20</v>
      </c>
      <c r="Y9" s="1">
        <f>SUM(H5:H46)</f>
        <v>203146</v>
      </c>
      <c r="Z9" s="10">
        <f>Y9/Y3</f>
        <v>0.1000544239800429</v>
      </c>
    </row>
    <row r="10" spans="1:26" ht="14.45" hidden="1" customHeight="1">
      <c r="A10" s="7"/>
      <c r="B10" s="16"/>
      <c r="C10" s="17"/>
      <c r="D10" s="4">
        <f t="shared" si="0"/>
        <v>0</v>
      </c>
      <c r="E10" s="4">
        <f t="shared" si="1"/>
        <v>0</v>
      </c>
      <c r="F10" s="19" t="e">
        <f t="shared" si="2"/>
        <v>#DIV/0!</v>
      </c>
      <c r="G10" s="5" t="e">
        <f t="shared" si="3"/>
        <v>#DIV/0!</v>
      </c>
      <c r="H10" s="17"/>
      <c r="I10" s="17"/>
      <c r="J10" s="4">
        <f t="shared" si="4"/>
        <v>0</v>
      </c>
      <c r="K10" s="4">
        <f t="shared" si="5"/>
        <v>0</v>
      </c>
      <c r="L10" s="19" t="e">
        <f t="shared" si="6"/>
        <v>#DIV/0!</v>
      </c>
      <c r="M10" s="4" t="e">
        <f t="shared" si="7"/>
        <v>#DIV/0!</v>
      </c>
      <c r="N10" s="19" t="e">
        <f t="shared" si="8"/>
        <v>#DIV/0!</v>
      </c>
      <c r="O10" s="19" t="e">
        <f t="shared" si="9"/>
        <v>#DIV/0!</v>
      </c>
      <c r="P10" s="19" t="e">
        <f t="shared" si="10"/>
        <v>#DIV/0!</v>
      </c>
      <c r="Q10" s="19" t="e">
        <f t="shared" si="11"/>
        <v>#DIV/0!</v>
      </c>
      <c r="R10" s="19" t="e">
        <f t="shared" si="12"/>
        <v>#DIV/0!</v>
      </c>
      <c r="S10" s="4" t="e">
        <f t="shared" si="13"/>
        <v>#DIV/0!</v>
      </c>
      <c r="T10" s="5"/>
      <c r="U10" s="22">
        <f t="shared" si="14"/>
        <v>0</v>
      </c>
      <c r="V10" s="24" t="e">
        <f t="shared" si="15"/>
        <v>#DIV/0!</v>
      </c>
    </row>
    <row r="11" spans="1:26" ht="13.9" hidden="1" customHeight="1">
      <c r="A11" s="7"/>
      <c r="B11" s="16"/>
      <c r="C11" s="17"/>
      <c r="D11" s="4">
        <f t="shared" si="0"/>
        <v>0</v>
      </c>
      <c r="E11" s="4">
        <f t="shared" si="1"/>
        <v>0</v>
      </c>
      <c r="F11" s="18" t="e">
        <f t="shared" si="2"/>
        <v>#DIV/0!</v>
      </c>
      <c r="G11" s="5" t="e">
        <f t="shared" si="3"/>
        <v>#DIV/0!</v>
      </c>
      <c r="H11" s="21"/>
      <c r="I11" s="21"/>
      <c r="J11" s="4">
        <f t="shared" si="4"/>
        <v>0</v>
      </c>
      <c r="K11" s="4">
        <f t="shared" si="5"/>
        <v>0</v>
      </c>
      <c r="L11" s="18" t="e">
        <f t="shared" si="6"/>
        <v>#DIV/0!</v>
      </c>
      <c r="M11" s="4" t="e">
        <f t="shared" si="7"/>
        <v>#DIV/0!</v>
      </c>
      <c r="N11" s="18" t="e">
        <f t="shared" si="8"/>
        <v>#DIV/0!</v>
      </c>
      <c r="O11" s="18" t="e">
        <f t="shared" si="9"/>
        <v>#DIV/0!</v>
      </c>
      <c r="P11" s="18" t="e">
        <f t="shared" si="10"/>
        <v>#DIV/0!</v>
      </c>
      <c r="Q11" s="18" t="e">
        <f t="shared" si="11"/>
        <v>#DIV/0!</v>
      </c>
      <c r="R11" s="18" t="e">
        <f t="shared" si="12"/>
        <v>#DIV/0!</v>
      </c>
      <c r="S11" s="4" t="e">
        <f t="shared" si="13"/>
        <v>#DIV/0!</v>
      </c>
      <c r="T11" s="4"/>
      <c r="U11" s="22">
        <f t="shared" si="14"/>
        <v>0</v>
      </c>
      <c r="V11" s="23" t="e">
        <f t="shared" si="15"/>
        <v>#DIV/0!</v>
      </c>
    </row>
    <row r="12" spans="1:26" ht="12.6" hidden="1" customHeight="1">
      <c r="A12" s="7"/>
      <c r="B12" s="20"/>
      <c r="C12" s="17"/>
      <c r="D12" s="4">
        <f t="shared" si="0"/>
        <v>0</v>
      </c>
      <c r="E12" s="4">
        <f t="shared" si="1"/>
        <v>0</v>
      </c>
      <c r="F12" s="18" t="e">
        <f t="shared" si="2"/>
        <v>#DIV/0!</v>
      </c>
      <c r="G12" s="5" t="e">
        <f t="shared" si="3"/>
        <v>#DIV/0!</v>
      </c>
      <c r="H12" s="17"/>
      <c r="I12" s="17"/>
      <c r="J12" s="4">
        <f t="shared" si="4"/>
        <v>0</v>
      </c>
      <c r="K12" s="4">
        <f t="shared" si="5"/>
        <v>0</v>
      </c>
      <c r="L12" s="18" t="e">
        <f t="shared" si="6"/>
        <v>#DIV/0!</v>
      </c>
      <c r="M12" s="4" t="e">
        <f t="shared" si="7"/>
        <v>#DIV/0!</v>
      </c>
      <c r="N12" s="18" t="e">
        <f t="shared" si="8"/>
        <v>#DIV/0!</v>
      </c>
      <c r="O12" s="18" t="e">
        <f t="shared" si="9"/>
        <v>#DIV/0!</v>
      </c>
      <c r="P12" s="18" t="e">
        <f t="shared" si="10"/>
        <v>#DIV/0!</v>
      </c>
      <c r="Q12" s="18" t="e">
        <f t="shared" si="11"/>
        <v>#DIV/0!</v>
      </c>
      <c r="R12" s="18" t="e">
        <f t="shared" si="12"/>
        <v>#DIV/0!</v>
      </c>
      <c r="S12" s="4" t="e">
        <f t="shared" si="13"/>
        <v>#DIV/0!</v>
      </c>
      <c r="T12" s="5"/>
      <c r="U12" s="22">
        <f t="shared" si="14"/>
        <v>0</v>
      </c>
      <c r="V12" s="23" t="e">
        <f t="shared" si="15"/>
        <v>#DIV/0!</v>
      </c>
    </row>
    <row r="13" spans="1:26" ht="16.899999999999999" hidden="1" customHeight="1">
      <c r="A13" s="7"/>
      <c r="B13" s="20"/>
      <c r="C13" s="17"/>
      <c r="D13" s="4">
        <f t="shared" si="0"/>
        <v>0</v>
      </c>
      <c r="E13" s="4">
        <f t="shared" si="1"/>
        <v>0</v>
      </c>
      <c r="F13" s="18" t="e">
        <f t="shared" si="2"/>
        <v>#DIV/0!</v>
      </c>
      <c r="G13" s="5" t="e">
        <f t="shared" si="3"/>
        <v>#DIV/0!</v>
      </c>
      <c r="H13" s="21"/>
      <c r="I13" s="17"/>
      <c r="J13" s="4">
        <f t="shared" si="4"/>
        <v>0</v>
      </c>
      <c r="K13" s="4">
        <f t="shared" si="5"/>
        <v>0</v>
      </c>
      <c r="L13" s="18" t="e">
        <f t="shared" si="6"/>
        <v>#DIV/0!</v>
      </c>
      <c r="M13" s="4" t="e">
        <f t="shared" si="7"/>
        <v>#DIV/0!</v>
      </c>
      <c r="N13" s="18" t="e">
        <f t="shared" si="8"/>
        <v>#DIV/0!</v>
      </c>
      <c r="O13" s="18" t="e">
        <f t="shared" si="9"/>
        <v>#DIV/0!</v>
      </c>
      <c r="P13" s="18" t="e">
        <f t="shared" si="10"/>
        <v>#DIV/0!</v>
      </c>
      <c r="Q13" s="18" t="e">
        <f t="shared" si="11"/>
        <v>#DIV/0!</v>
      </c>
      <c r="R13" s="18" t="e">
        <f t="shared" si="12"/>
        <v>#DIV/0!</v>
      </c>
      <c r="S13" s="4" t="e">
        <f t="shared" si="13"/>
        <v>#DIV/0!</v>
      </c>
      <c r="T13" s="5"/>
      <c r="U13" s="22">
        <f t="shared" si="14"/>
        <v>0</v>
      </c>
      <c r="V13" s="23" t="e">
        <f t="shared" si="15"/>
        <v>#DIV/0!</v>
      </c>
    </row>
    <row r="14" spans="1:26" ht="13.9" hidden="1" customHeight="1">
      <c r="A14" s="7"/>
      <c r="B14" s="20"/>
      <c r="C14" s="17"/>
      <c r="D14" s="4">
        <f t="shared" si="0"/>
        <v>0</v>
      </c>
      <c r="E14" s="4">
        <f t="shared" si="1"/>
        <v>0</v>
      </c>
      <c r="F14" s="18" t="e">
        <f t="shared" si="2"/>
        <v>#DIV/0!</v>
      </c>
      <c r="G14" s="5" t="e">
        <f t="shared" si="3"/>
        <v>#DIV/0!</v>
      </c>
      <c r="H14" s="21"/>
      <c r="I14" s="21"/>
      <c r="J14" s="4">
        <f t="shared" si="4"/>
        <v>0</v>
      </c>
      <c r="K14" s="4">
        <f t="shared" si="5"/>
        <v>0</v>
      </c>
      <c r="L14" s="18" t="e">
        <f t="shared" si="6"/>
        <v>#DIV/0!</v>
      </c>
      <c r="M14" s="4" t="e">
        <f t="shared" si="7"/>
        <v>#DIV/0!</v>
      </c>
      <c r="N14" s="18" t="e">
        <f t="shared" si="8"/>
        <v>#DIV/0!</v>
      </c>
      <c r="O14" s="18" t="e">
        <f t="shared" si="9"/>
        <v>#DIV/0!</v>
      </c>
      <c r="P14" s="18" t="e">
        <f t="shared" si="10"/>
        <v>#DIV/0!</v>
      </c>
      <c r="Q14" s="18" t="e">
        <f t="shared" si="11"/>
        <v>#DIV/0!</v>
      </c>
      <c r="R14" s="18" t="e">
        <f t="shared" si="12"/>
        <v>#DIV/0!</v>
      </c>
      <c r="S14" s="4" t="e">
        <f t="shared" si="13"/>
        <v>#DIV/0!</v>
      </c>
      <c r="T14" s="5"/>
      <c r="U14" s="22">
        <f t="shared" si="14"/>
        <v>0</v>
      </c>
      <c r="V14" s="23" t="e">
        <f t="shared" si="15"/>
        <v>#DIV/0!</v>
      </c>
    </row>
    <row r="15" spans="1:26" ht="12.75" hidden="1" customHeight="1">
      <c r="A15" s="7"/>
      <c r="B15" s="20"/>
      <c r="C15" s="17"/>
      <c r="D15" s="4">
        <f t="shared" si="0"/>
        <v>0</v>
      </c>
      <c r="E15" s="4">
        <f t="shared" si="1"/>
        <v>0</v>
      </c>
      <c r="F15" s="18" t="e">
        <f t="shared" si="2"/>
        <v>#DIV/0!</v>
      </c>
      <c r="G15" s="5" t="e">
        <f t="shared" si="3"/>
        <v>#DIV/0!</v>
      </c>
      <c r="H15" s="21"/>
      <c r="I15" s="21"/>
      <c r="J15" s="4">
        <f t="shared" si="4"/>
        <v>0</v>
      </c>
      <c r="K15" s="4">
        <f t="shared" si="5"/>
        <v>0</v>
      </c>
      <c r="L15" s="18" t="e">
        <f t="shared" si="6"/>
        <v>#DIV/0!</v>
      </c>
      <c r="M15" s="4" t="e">
        <f t="shared" si="7"/>
        <v>#DIV/0!</v>
      </c>
      <c r="N15" s="18" t="e">
        <f t="shared" si="8"/>
        <v>#DIV/0!</v>
      </c>
      <c r="O15" s="18" t="e">
        <f t="shared" si="9"/>
        <v>#DIV/0!</v>
      </c>
      <c r="P15" s="18" t="e">
        <f t="shared" si="10"/>
        <v>#DIV/0!</v>
      </c>
      <c r="Q15" s="18" t="e">
        <f t="shared" si="11"/>
        <v>#DIV/0!</v>
      </c>
      <c r="R15" s="18" t="e">
        <f t="shared" si="12"/>
        <v>#DIV/0!</v>
      </c>
      <c r="S15" s="4" t="e">
        <f t="shared" si="13"/>
        <v>#DIV/0!</v>
      </c>
      <c r="T15" s="5"/>
      <c r="U15" s="22">
        <f t="shared" si="14"/>
        <v>0</v>
      </c>
      <c r="V15" s="23" t="e">
        <f t="shared" si="15"/>
        <v>#DIV/0!</v>
      </c>
    </row>
    <row r="16" spans="1:26">
      <c r="A16" s="7" t="s">
        <v>72</v>
      </c>
      <c r="B16" s="16">
        <v>9332</v>
      </c>
      <c r="C16" s="17">
        <v>2852.0317319412839</v>
      </c>
      <c r="D16" s="4">
        <f t="shared" ref="D16:D37" si="16">B16-C16</f>
        <v>6479.9682680587157</v>
      </c>
      <c r="E16" s="4">
        <f t="shared" ref="E16:E37" si="17">B16+C16</f>
        <v>12184.031731941284</v>
      </c>
      <c r="F16" s="19">
        <f t="shared" ref="F16:F40" si="18">(C16/1.645)/B16</f>
        <v>0.18578631501903337</v>
      </c>
      <c r="G16" s="5" t="str">
        <f t="shared" ref="G16:G40" si="19">IF(F16&lt;15%,"YES","NO")</f>
        <v>NO</v>
      </c>
      <c r="H16" s="21">
        <v>4493</v>
      </c>
      <c r="I16" s="21">
        <v>2064.6905337120138</v>
      </c>
      <c r="J16" s="4">
        <f t="shared" ref="J16:J40" si="20">H16-I16</f>
        <v>2428.3094662879862</v>
      </c>
      <c r="K16" s="4">
        <f t="shared" ref="K16:K40" si="21">H16+I16</f>
        <v>6557.6905337120133</v>
      </c>
      <c r="L16" s="19">
        <f t="shared" ref="L16:L40" si="22">(I16/1.645)/H16</f>
        <v>0.27935255364636974</v>
      </c>
      <c r="M16" s="4" t="str">
        <f t="shared" ref="M16:M40" si="23">IF(L16&lt;15%,"YES","NO")</f>
        <v>NO</v>
      </c>
      <c r="N16" s="19">
        <f t="shared" ref="N16:N40" si="24">H16/B16</f>
        <v>0.48146163737676811</v>
      </c>
      <c r="O16" s="19">
        <f t="shared" ref="O16:O40" si="25">(SQRT(I16^2-(N16^2*C16^2)))/B16</f>
        <v>0.16522603933985133</v>
      </c>
      <c r="P16" s="19">
        <f t="shared" ref="P16:P40" si="26">N16-O16</f>
        <v>0.31623559803691681</v>
      </c>
      <c r="Q16" s="19">
        <f t="shared" ref="Q16:Q40" si="27">N16+O16</f>
        <v>0.64668767671661942</v>
      </c>
      <c r="R16" s="19">
        <f t="shared" ref="R16:R40" si="28">(O16/1.645)/N16</f>
        <v>0.20861757926981214</v>
      </c>
      <c r="S16" s="4" t="str">
        <f t="shared" ref="S16:S40" si="29">IF(R16&lt;15%,"YES","NO")</f>
        <v>NO</v>
      </c>
      <c r="T16" s="4">
        <v>2510</v>
      </c>
      <c r="U16" s="22">
        <f t="shared" ref="U16:U40" si="30">B16-T16</f>
        <v>6822</v>
      </c>
      <c r="V16" s="24">
        <f t="shared" ref="V16:V40" si="31">U16/T16</f>
        <v>2.7179282868525898</v>
      </c>
    </row>
    <row r="17" spans="1:22" ht="12.75" customHeight="1">
      <c r="A17" s="7" t="s">
        <v>77</v>
      </c>
      <c r="B17" s="16">
        <v>9431</v>
      </c>
      <c r="C17" s="17">
        <v>5439</v>
      </c>
      <c r="D17" s="4">
        <f t="shared" si="16"/>
        <v>3992</v>
      </c>
      <c r="E17" s="4">
        <f t="shared" si="17"/>
        <v>14870</v>
      </c>
      <c r="F17" s="18">
        <f t="shared" si="18"/>
        <v>0.35058667996218895</v>
      </c>
      <c r="G17" s="5" t="str">
        <f t="shared" si="19"/>
        <v>NO</v>
      </c>
      <c r="H17" s="17">
        <v>5398</v>
      </c>
      <c r="I17" s="17">
        <v>4519</v>
      </c>
      <c r="J17" s="4">
        <f t="shared" si="20"/>
        <v>879</v>
      </c>
      <c r="K17" s="4">
        <f t="shared" si="21"/>
        <v>9917</v>
      </c>
      <c r="L17" s="18">
        <f t="shared" si="22"/>
        <v>0.50891301630346042</v>
      </c>
      <c r="M17" s="4" t="str">
        <f t="shared" si="23"/>
        <v>NO</v>
      </c>
      <c r="N17" s="18">
        <f t="shared" si="24"/>
        <v>0.57236772346516807</v>
      </c>
      <c r="O17" s="18">
        <f t="shared" si="25"/>
        <v>0.3473285494594503</v>
      </c>
      <c r="P17" s="18">
        <f t="shared" si="26"/>
        <v>0.22503917400571777</v>
      </c>
      <c r="Q17" s="18">
        <f t="shared" si="27"/>
        <v>0.91969627292461831</v>
      </c>
      <c r="R17" s="18">
        <f t="shared" si="28"/>
        <v>0.36889217665352536</v>
      </c>
      <c r="S17" s="4" t="str">
        <f t="shared" si="29"/>
        <v>NO</v>
      </c>
      <c r="T17" s="4">
        <v>3107</v>
      </c>
      <c r="U17" s="22">
        <f t="shared" si="30"/>
        <v>6324</v>
      </c>
      <c r="V17" s="24">
        <f t="shared" si="31"/>
        <v>2.0354039266173158</v>
      </c>
    </row>
    <row r="18" spans="1:22" ht="12.75" customHeight="1">
      <c r="A18" s="7" t="s">
        <v>78</v>
      </c>
      <c r="B18" s="20">
        <v>416</v>
      </c>
      <c r="C18" s="17">
        <v>679</v>
      </c>
      <c r="D18" s="4">
        <f t="shared" si="16"/>
        <v>-263</v>
      </c>
      <c r="E18" s="4">
        <f t="shared" si="17"/>
        <v>1095</v>
      </c>
      <c r="F18" s="18">
        <f t="shared" si="18"/>
        <v>0.9922258592471358</v>
      </c>
      <c r="G18" s="5" t="str">
        <f t="shared" si="19"/>
        <v>NO</v>
      </c>
      <c r="H18" s="17">
        <v>0</v>
      </c>
      <c r="I18" s="17">
        <v>234</v>
      </c>
      <c r="J18" s="4">
        <f t="shared" si="20"/>
        <v>-234</v>
      </c>
      <c r="K18" s="4">
        <f t="shared" si="21"/>
        <v>234</v>
      </c>
      <c r="L18" s="18" t="e">
        <f t="shared" si="22"/>
        <v>#DIV/0!</v>
      </c>
      <c r="M18" s="4" t="e">
        <f t="shared" si="23"/>
        <v>#DIV/0!</v>
      </c>
      <c r="N18" s="18">
        <f t="shared" si="24"/>
        <v>0</v>
      </c>
      <c r="O18" s="18">
        <f t="shared" si="25"/>
        <v>0.5625</v>
      </c>
      <c r="P18" s="18">
        <f t="shared" si="26"/>
        <v>-0.5625</v>
      </c>
      <c r="Q18" s="18">
        <f t="shared" si="27"/>
        <v>0.5625</v>
      </c>
      <c r="R18" s="18" t="e">
        <f t="shared" si="28"/>
        <v>#DIV/0!</v>
      </c>
      <c r="S18" s="4" t="e">
        <f t="shared" si="29"/>
        <v>#DIV/0!</v>
      </c>
      <c r="T18" s="5">
        <v>65</v>
      </c>
      <c r="U18" s="22">
        <f t="shared" si="30"/>
        <v>351</v>
      </c>
      <c r="V18" s="24">
        <f t="shared" si="31"/>
        <v>5.4</v>
      </c>
    </row>
    <row r="19" spans="1:22" ht="12.75" customHeight="1">
      <c r="A19" s="7" t="s">
        <v>73</v>
      </c>
      <c r="B19" s="16">
        <v>7540</v>
      </c>
      <c r="C19" s="17">
        <v>2334.6744955132394</v>
      </c>
      <c r="D19" s="4">
        <f t="shared" si="16"/>
        <v>5205.3255044867601</v>
      </c>
      <c r="E19" s="4">
        <f t="shared" si="17"/>
        <v>9874.6744955132399</v>
      </c>
      <c r="F19" s="18">
        <f t="shared" si="18"/>
        <v>0.18823010775464913</v>
      </c>
      <c r="G19" s="5" t="str">
        <f t="shared" si="19"/>
        <v>NO</v>
      </c>
      <c r="H19" s="21">
        <v>2464</v>
      </c>
      <c r="I19" s="21">
        <v>1209.7148424318848</v>
      </c>
      <c r="J19" s="4">
        <f t="shared" si="20"/>
        <v>1254.2851575681152</v>
      </c>
      <c r="K19" s="4">
        <f t="shared" si="21"/>
        <v>3673.7148424318848</v>
      </c>
      <c r="L19" s="18">
        <f t="shared" si="22"/>
        <v>0.29845331248566215</v>
      </c>
      <c r="M19" s="4" t="str">
        <f t="shared" si="23"/>
        <v>NO</v>
      </c>
      <c r="N19" s="18">
        <f t="shared" si="24"/>
        <v>0.32679045092838194</v>
      </c>
      <c r="O19" s="18">
        <f t="shared" si="25"/>
        <v>0.12450736802344656</v>
      </c>
      <c r="P19" s="18">
        <f t="shared" si="26"/>
        <v>0.20228308290493538</v>
      </c>
      <c r="Q19" s="18">
        <f t="shared" si="27"/>
        <v>0.45129781895182852</v>
      </c>
      <c r="R19" s="18">
        <f t="shared" si="28"/>
        <v>0.23161132586369237</v>
      </c>
      <c r="S19" s="4" t="str">
        <f t="shared" si="29"/>
        <v>NO</v>
      </c>
      <c r="T19" s="4">
        <v>3128</v>
      </c>
      <c r="U19" s="22">
        <f t="shared" si="30"/>
        <v>4412</v>
      </c>
      <c r="V19" s="24">
        <f t="shared" si="31"/>
        <v>1.4104859335038362</v>
      </c>
    </row>
    <row r="20" spans="1:22" ht="12.75" customHeight="1">
      <c r="A20" s="7" t="s">
        <v>79</v>
      </c>
      <c r="B20" s="20">
        <v>18567</v>
      </c>
      <c r="C20" s="17">
        <v>3518</v>
      </c>
      <c r="D20" s="4">
        <f t="shared" si="16"/>
        <v>15049</v>
      </c>
      <c r="E20" s="4">
        <f t="shared" si="17"/>
        <v>22085</v>
      </c>
      <c r="F20" s="18">
        <f t="shared" si="18"/>
        <v>0.11518294951840398</v>
      </c>
      <c r="G20" s="5" t="str">
        <f t="shared" si="19"/>
        <v>YES</v>
      </c>
      <c r="H20" s="17">
        <v>7100</v>
      </c>
      <c r="I20" s="17">
        <v>1971</v>
      </c>
      <c r="J20" s="4">
        <f t="shared" si="20"/>
        <v>5129</v>
      </c>
      <c r="K20" s="4">
        <f t="shared" si="21"/>
        <v>9071</v>
      </c>
      <c r="L20" s="18">
        <f t="shared" si="22"/>
        <v>0.16875722419624128</v>
      </c>
      <c r="M20" s="4" t="str">
        <f t="shared" si="23"/>
        <v>NO</v>
      </c>
      <c r="N20" s="18">
        <f t="shared" si="24"/>
        <v>0.38239887973285935</v>
      </c>
      <c r="O20" s="18">
        <f t="shared" si="25"/>
        <v>7.7584342759570435E-2</v>
      </c>
      <c r="P20" s="18">
        <f t="shared" si="26"/>
        <v>0.30481453697328892</v>
      </c>
      <c r="Q20" s="18">
        <f t="shared" si="27"/>
        <v>0.45998322249242979</v>
      </c>
      <c r="R20" s="18">
        <f t="shared" si="28"/>
        <v>0.12333648632363922</v>
      </c>
      <c r="S20" s="4" t="str">
        <f t="shared" si="29"/>
        <v>YES</v>
      </c>
      <c r="T20" s="5">
        <v>11905</v>
      </c>
      <c r="U20" s="22">
        <f t="shared" si="30"/>
        <v>6662</v>
      </c>
      <c r="V20" s="24">
        <f t="shared" si="31"/>
        <v>0.55959680806383871</v>
      </c>
    </row>
    <row r="21" spans="1:22" ht="12.75" customHeight="1">
      <c r="A21" s="7" t="s">
        <v>74</v>
      </c>
      <c r="B21" s="20">
        <v>10432</v>
      </c>
      <c r="C21" s="17">
        <v>3813.5449387676031</v>
      </c>
      <c r="D21" s="4">
        <f t="shared" si="16"/>
        <v>6618.4550612323965</v>
      </c>
      <c r="E21" s="4">
        <f t="shared" si="17"/>
        <v>14245.544938767604</v>
      </c>
      <c r="F21" s="18">
        <f t="shared" si="18"/>
        <v>0.22222626538215376</v>
      </c>
      <c r="G21" s="5" t="str">
        <f t="shared" si="19"/>
        <v>NO</v>
      </c>
      <c r="H21" s="21">
        <v>1698</v>
      </c>
      <c r="I21" s="21">
        <v>1913.362746579958</v>
      </c>
      <c r="J21" s="4">
        <f t="shared" si="20"/>
        <v>-215.36274657995796</v>
      </c>
      <c r="K21" s="4">
        <f t="shared" si="21"/>
        <v>3611.3627465799582</v>
      </c>
      <c r="L21" s="18">
        <f t="shared" si="22"/>
        <v>0.68500497512895842</v>
      </c>
      <c r="M21" s="4" t="str">
        <f t="shared" si="23"/>
        <v>NO</v>
      </c>
      <c r="N21" s="18">
        <f t="shared" si="24"/>
        <v>0.16276840490797545</v>
      </c>
      <c r="O21" s="18">
        <f t="shared" si="25"/>
        <v>0.17349289486608882</v>
      </c>
      <c r="P21" s="18">
        <f t="shared" si="26"/>
        <v>-1.072448995811337E-2</v>
      </c>
      <c r="Q21" s="18">
        <f t="shared" si="27"/>
        <v>0.33626129977406427</v>
      </c>
      <c r="R21" s="18">
        <f t="shared" si="28"/>
        <v>0.64795625078065688</v>
      </c>
      <c r="S21" s="4" t="str">
        <f t="shared" si="29"/>
        <v>NO</v>
      </c>
      <c r="T21" s="30">
        <v>5309</v>
      </c>
      <c r="U21" s="22">
        <f t="shared" si="30"/>
        <v>5123</v>
      </c>
      <c r="V21" s="24">
        <f t="shared" si="31"/>
        <v>0.96496515351290257</v>
      </c>
    </row>
    <row r="22" spans="1:22">
      <c r="A22" s="7" t="s">
        <v>80</v>
      </c>
      <c r="B22" s="20">
        <v>6016</v>
      </c>
      <c r="C22" s="17">
        <v>2533</v>
      </c>
      <c r="D22" s="4">
        <f t="shared" si="16"/>
        <v>3483</v>
      </c>
      <c r="E22" s="4">
        <f t="shared" si="17"/>
        <v>8549</v>
      </c>
      <c r="F22" s="18">
        <f t="shared" si="18"/>
        <v>0.2559537282545431</v>
      </c>
      <c r="G22" s="5" t="str">
        <f t="shared" si="19"/>
        <v>NO</v>
      </c>
      <c r="H22" s="21">
        <v>515</v>
      </c>
      <c r="I22" s="17">
        <v>503</v>
      </c>
      <c r="J22" s="4">
        <f t="shared" si="20"/>
        <v>12</v>
      </c>
      <c r="K22" s="4">
        <f t="shared" si="21"/>
        <v>1018</v>
      </c>
      <c r="L22" s="18">
        <f t="shared" si="22"/>
        <v>0.59373801162687756</v>
      </c>
      <c r="M22" s="4" t="str">
        <f t="shared" si="23"/>
        <v>NO</v>
      </c>
      <c r="N22" s="18">
        <f t="shared" si="24"/>
        <v>8.5605053191489366E-2</v>
      </c>
      <c r="O22" s="18">
        <f t="shared" si="25"/>
        <v>7.5442439145123441E-2</v>
      </c>
      <c r="P22" s="18">
        <f t="shared" si="26"/>
        <v>1.0162614046365925E-2</v>
      </c>
      <c r="Q22" s="18">
        <f t="shared" si="27"/>
        <v>0.16104749233661281</v>
      </c>
      <c r="R22" s="18">
        <f t="shared" si="28"/>
        <v>0.53573549018451039</v>
      </c>
      <c r="S22" s="4" t="str">
        <f t="shared" si="29"/>
        <v>NO</v>
      </c>
      <c r="T22" s="5">
        <v>5617</v>
      </c>
      <c r="U22" s="22">
        <f t="shared" si="30"/>
        <v>399</v>
      </c>
      <c r="V22" s="24">
        <f t="shared" si="31"/>
        <v>7.1034359978636288E-2</v>
      </c>
    </row>
    <row r="23" spans="1:22" ht="10.9" customHeight="1">
      <c r="A23" s="7" t="s">
        <v>81</v>
      </c>
      <c r="B23" s="16">
        <v>140</v>
      </c>
      <c r="C23" s="21">
        <v>187</v>
      </c>
      <c r="D23" s="4">
        <f t="shared" si="16"/>
        <v>-47</v>
      </c>
      <c r="E23" s="4">
        <f t="shared" si="17"/>
        <v>327</v>
      </c>
      <c r="F23" s="19">
        <f t="shared" si="18"/>
        <v>0.81198436821537123</v>
      </c>
      <c r="G23" s="5" t="str">
        <f t="shared" si="19"/>
        <v>NO</v>
      </c>
      <c r="H23" s="17">
        <v>0</v>
      </c>
      <c r="I23" s="17">
        <v>234</v>
      </c>
      <c r="J23" s="4">
        <f t="shared" si="20"/>
        <v>-234</v>
      </c>
      <c r="K23" s="4">
        <f t="shared" si="21"/>
        <v>234</v>
      </c>
      <c r="L23" s="19" t="e">
        <f t="shared" si="22"/>
        <v>#DIV/0!</v>
      </c>
      <c r="M23" s="4" t="e">
        <f t="shared" si="23"/>
        <v>#DIV/0!</v>
      </c>
      <c r="N23" s="19">
        <f t="shared" si="24"/>
        <v>0</v>
      </c>
      <c r="O23" s="19">
        <f t="shared" si="25"/>
        <v>1.6714285714285715</v>
      </c>
      <c r="P23" s="19">
        <f t="shared" si="26"/>
        <v>-1.6714285714285715</v>
      </c>
      <c r="Q23" s="19">
        <f t="shared" si="27"/>
        <v>1.6714285714285715</v>
      </c>
      <c r="R23" s="19" t="e">
        <f t="shared" si="28"/>
        <v>#DIV/0!</v>
      </c>
      <c r="S23" s="4" t="e">
        <f t="shared" si="29"/>
        <v>#DIV/0!</v>
      </c>
      <c r="T23" s="4">
        <v>476</v>
      </c>
      <c r="U23" s="22">
        <f t="shared" si="30"/>
        <v>-336</v>
      </c>
      <c r="V23" s="24">
        <f t="shared" si="31"/>
        <v>-0.70588235294117652</v>
      </c>
    </row>
    <row r="24" spans="1:22" ht="12.75" customHeight="1">
      <c r="A24" s="7" t="s">
        <v>82</v>
      </c>
      <c r="B24" s="20">
        <v>5036</v>
      </c>
      <c r="C24" s="17">
        <v>2485</v>
      </c>
      <c r="D24" s="4">
        <f t="shared" si="16"/>
        <v>2551</v>
      </c>
      <c r="E24" s="4">
        <f t="shared" si="17"/>
        <v>7521</v>
      </c>
      <c r="F24" s="18">
        <f t="shared" si="18"/>
        <v>0.29996789076098895</v>
      </c>
      <c r="G24" s="5" t="str">
        <f t="shared" si="19"/>
        <v>NO</v>
      </c>
      <c r="H24" s="17">
        <v>1395</v>
      </c>
      <c r="I24" s="17">
        <v>1548</v>
      </c>
      <c r="J24" s="4">
        <f t="shared" si="20"/>
        <v>-153</v>
      </c>
      <c r="K24" s="4">
        <f t="shared" si="21"/>
        <v>2943</v>
      </c>
      <c r="L24" s="18">
        <f t="shared" si="22"/>
        <v>0.67457593881753108</v>
      </c>
      <c r="M24" s="4" t="str">
        <f t="shared" si="23"/>
        <v>NO</v>
      </c>
      <c r="N24" s="18">
        <f t="shared" si="24"/>
        <v>0.27700555996822873</v>
      </c>
      <c r="O24" s="18">
        <f t="shared" si="25"/>
        <v>0.27532371961921465</v>
      </c>
      <c r="P24" s="18">
        <f t="shared" si="26"/>
        <v>1.6818403490140854E-3</v>
      </c>
      <c r="Q24" s="18">
        <f t="shared" si="27"/>
        <v>0.55232927958744338</v>
      </c>
      <c r="R24" s="18">
        <f t="shared" si="28"/>
        <v>0.60421185170762493</v>
      </c>
      <c r="S24" s="4" t="str">
        <f t="shared" si="29"/>
        <v>NO</v>
      </c>
      <c r="T24" s="5">
        <v>2321</v>
      </c>
      <c r="U24" s="22">
        <f t="shared" si="30"/>
        <v>2715</v>
      </c>
      <c r="V24" s="24">
        <f t="shared" si="31"/>
        <v>1.1697544161999138</v>
      </c>
    </row>
    <row r="25" spans="1:22" ht="12.75" customHeight="1">
      <c r="A25" s="7" t="s">
        <v>83</v>
      </c>
      <c r="B25" s="16">
        <v>505</v>
      </c>
      <c r="C25" s="17">
        <v>516</v>
      </c>
      <c r="D25" s="4">
        <f t="shared" si="16"/>
        <v>-11</v>
      </c>
      <c r="E25" s="4">
        <f t="shared" si="17"/>
        <v>1021</v>
      </c>
      <c r="F25" s="18">
        <f t="shared" si="18"/>
        <v>0.62114418128742965</v>
      </c>
      <c r="G25" s="5" t="str">
        <f t="shared" si="19"/>
        <v>NO</v>
      </c>
      <c r="H25" s="21">
        <v>0</v>
      </c>
      <c r="I25" s="17">
        <v>234</v>
      </c>
      <c r="J25" s="4">
        <f t="shared" si="20"/>
        <v>-234</v>
      </c>
      <c r="K25" s="4">
        <f t="shared" si="21"/>
        <v>234</v>
      </c>
      <c r="L25" s="18" t="e">
        <f t="shared" si="22"/>
        <v>#DIV/0!</v>
      </c>
      <c r="M25" s="4" t="e">
        <f t="shared" si="23"/>
        <v>#DIV/0!</v>
      </c>
      <c r="N25" s="18">
        <f t="shared" si="24"/>
        <v>0</v>
      </c>
      <c r="O25" s="18">
        <f t="shared" si="25"/>
        <v>0.46336633663366339</v>
      </c>
      <c r="P25" s="18">
        <f t="shared" si="26"/>
        <v>-0.46336633663366339</v>
      </c>
      <c r="Q25" s="18">
        <f t="shared" si="27"/>
        <v>0.46336633663366339</v>
      </c>
      <c r="R25" s="18" t="e">
        <f t="shared" si="28"/>
        <v>#DIV/0!</v>
      </c>
      <c r="S25" s="4" t="e">
        <f t="shared" si="29"/>
        <v>#DIV/0!</v>
      </c>
      <c r="T25" s="4">
        <v>372</v>
      </c>
      <c r="U25" s="22">
        <f t="shared" si="30"/>
        <v>133</v>
      </c>
      <c r="V25" s="24">
        <f t="shared" si="31"/>
        <v>0.35752688172043012</v>
      </c>
    </row>
    <row r="26" spans="1:22" ht="12.75" customHeight="1">
      <c r="A26" s="7" t="s">
        <v>84</v>
      </c>
      <c r="B26" s="20">
        <v>13972</v>
      </c>
      <c r="C26" s="17">
        <v>4073</v>
      </c>
      <c r="D26" s="4">
        <f t="shared" si="16"/>
        <v>9899</v>
      </c>
      <c r="E26" s="4">
        <f t="shared" si="17"/>
        <v>18045</v>
      </c>
      <c r="F26" s="18">
        <f t="shared" si="18"/>
        <v>0.17721069581629609</v>
      </c>
      <c r="G26" s="5" t="str">
        <f t="shared" si="19"/>
        <v>NO</v>
      </c>
      <c r="H26" s="17">
        <v>1907</v>
      </c>
      <c r="I26" s="17">
        <v>1521</v>
      </c>
      <c r="J26" s="4">
        <f t="shared" si="20"/>
        <v>386</v>
      </c>
      <c r="K26" s="4">
        <f t="shared" si="21"/>
        <v>3428</v>
      </c>
      <c r="L26" s="18">
        <f t="shared" si="22"/>
        <v>0.48485582631896884</v>
      </c>
      <c r="M26" s="4" t="str">
        <f t="shared" si="23"/>
        <v>NO</v>
      </c>
      <c r="N26" s="18">
        <f t="shared" si="24"/>
        <v>0.13648726023475521</v>
      </c>
      <c r="O26" s="18">
        <f t="shared" si="25"/>
        <v>0.10132902294933208</v>
      </c>
      <c r="P26" s="18">
        <f t="shared" si="26"/>
        <v>3.5158237285423138E-2</v>
      </c>
      <c r="Q26" s="18">
        <f t="shared" si="27"/>
        <v>0.23781628318408729</v>
      </c>
      <c r="R26" s="18">
        <f t="shared" si="28"/>
        <v>0.45131091456306965</v>
      </c>
      <c r="S26" s="4" t="str">
        <f t="shared" si="29"/>
        <v>NO</v>
      </c>
      <c r="T26" s="5">
        <v>4959</v>
      </c>
      <c r="U26" s="22">
        <f t="shared" si="30"/>
        <v>9013</v>
      </c>
      <c r="V26" s="24">
        <f t="shared" si="31"/>
        <v>1.8175035289372858</v>
      </c>
    </row>
    <row r="27" spans="1:22" ht="12.75" customHeight="1">
      <c r="A27" s="7" t="s">
        <v>86</v>
      </c>
      <c r="B27" s="20">
        <v>1419</v>
      </c>
      <c r="C27" s="17">
        <v>934</v>
      </c>
      <c r="D27" s="4">
        <f t="shared" si="16"/>
        <v>485</v>
      </c>
      <c r="E27" s="4">
        <f t="shared" si="17"/>
        <v>2353</v>
      </c>
      <c r="F27" s="18">
        <f t="shared" si="18"/>
        <v>0.40012766385849019</v>
      </c>
      <c r="G27" s="5" t="str">
        <f t="shared" si="19"/>
        <v>NO</v>
      </c>
      <c r="H27" s="17">
        <v>358</v>
      </c>
      <c r="I27" s="17">
        <v>369</v>
      </c>
      <c r="J27" s="4">
        <f t="shared" si="20"/>
        <v>-11</v>
      </c>
      <c r="K27" s="4">
        <f t="shared" si="21"/>
        <v>727</v>
      </c>
      <c r="L27" s="18">
        <f t="shared" si="22"/>
        <v>0.62658131123601224</v>
      </c>
      <c r="M27" s="4" t="str">
        <f t="shared" si="23"/>
        <v>NO</v>
      </c>
      <c r="N27" s="18">
        <f t="shared" si="24"/>
        <v>0.25229034531360112</v>
      </c>
      <c r="O27" s="18">
        <f t="shared" si="25"/>
        <v>0.20011510575243943</v>
      </c>
      <c r="P27" s="18">
        <f t="shared" si="26"/>
        <v>5.2175239561161685E-2</v>
      </c>
      <c r="Q27" s="18">
        <f t="shared" si="27"/>
        <v>0.45240545106604058</v>
      </c>
      <c r="R27" s="18">
        <f t="shared" si="28"/>
        <v>0.48218460386597539</v>
      </c>
      <c r="S27" s="4" t="str">
        <f t="shared" si="29"/>
        <v>NO</v>
      </c>
      <c r="T27" s="5">
        <v>899</v>
      </c>
      <c r="U27" s="22">
        <f t="shared" si="30"/>
        <v>520</v>
      </c>
      <c r="V27" s="24">
        <f t="shared" si="31"/>
        <v>0.57842046718576201</v>
      </c>
    </row>
    <row r="28" spans="1:22">
      <c r="A28" s="7" t="s">
        <v>87</v>
      </c>
      <c r="B28" s="16">
        <v>2206</v>
      </c>
      <c r="C28" s="17">
        <v>865</v>
      </c>
      <c r="D28" s="4">
        <f t="shared" si="16"/>
        <v>1341</v>
      </c>
      <c r="E28" s="4">
        <f t="shared" si="17"/>
        <v>3071</v>
      </c>
      <c r="F28" s="19">
        <f t="shared" si="18"/>
        <v>0.23836621317379791</v>
      </c>
      <c r="G28" s="5" t="str">
        <f t="shared" si="19"/>
        <v>NO</v>
      </c>
      <c r="H28" s="21">
        <v>550</v>
      </c>
      <c r="I28" s="21">
        <v>334</v>
      </c>
      <c r="J28" s="4">
        <f t="shared" si="20"/>
        <v>216</v>
      </c>
      <c r="K28" s="4">
        <f t="shared" si="21"/>
        <v>884</v>
      </c>
      <c r="L28" s="19">
        <f t="shared" si="22"/>
        <v>0.36916275214147554</v>
      </c>
      <c r="M28" s="4" t="str">
        <f t="shared" si="23"/>
        <v>NO</v>
      </c>
      <c r="N28" s="19">
        <f t="shared" si="24"/>
        <v>0.24932003626473254</v>
      </c>
      <c r="O28" s="19">
        <f t="shared" si="25"/>
        <v>0.11561247648966225</v>
      </c>
      <c r="P28" s="19">
        <f t="shared" si="26"/>
        <v>0.13370755977507029</v>
      </c>
      <c r="Q28" s="19">
        <f t="shared" si="27"/>
        <v>0.36493251275439476</v>
      </c>
      <c r="R28" s="19">
        <f t="shared" si="28"/>
        <v>0.28189126624613975</v>
      </c>
      <c r="S28" s="4" t="str">
        <f t="shared" si="29"/>
        <v>NO</v>
      </c>
      <c r="T28" s="4">
        <v>2018</v>
      </c>
      <c r="U28" s="22">
        <f t="shared" si="30"/>
        <v>188</v>
      </c>
      <c r="V28" s="24">
        <f t="shared" si="31"/>
        <v>9.3161546085232902E-2</v>
      </c>
    </row>
    <row r="29" spans="1:22" ht="15.6" customHeight="1">
      <c r="A29" s="7" t="s">
        <v>13</v>
      </c>
      <c r="B29" s="20">
        <v>457</v>
      </c>
      <c r="C29" s="17">
        <v>436</v>
      </c>
      <c r="D29" s="4">
        <f t="shared" si="16"/>
        <v>21</v>
      </c>
      <c r="E29" s="4">
        <f t="shared" si="17"/>
        <v>893</v>
      </c>
      <c r="F29" s="18">
        <f t="shared" si="18"/>
        <v>0.57996847419073783</v>
      </c>
      <c r="G29" s="5" t="str">
        <f t="shared" si="19"/>
        <v>NO</v>
      </c>
      <c r="H29" s="17">
        <v>0</v>
      </c>
      <c r="I29" s="17">
        <v>234</v>
      </c>
      <c r="J29" s="4">
        <f t="shared" si="20"/>
        <v>-234</v>
      </c>
      <c r="K29" s="4">
        <f t="shared" si="21"/>
        <v>234</v>
      </c>
      <c r="L29" s="18" t="e">
        <f t="shared" si="22"/>
        <v>#DIV/0!</v>
      </c>
      <c r="M29" s="4" t="e">
        <f t="shared" si="23"/>
        <v>#DIV/0!</v>
      </c>
      <c r="N29" s="18">
        <f t="shared" si="24"/>
        <v>0</v>
      </c>
      <c r="O29" s="18">
        <f t="shared" si="25"/>
        <v>0.51203501094091908</v>
      </c>
      <c r="P29" s="18">
        <f t="shared" si="26"/>
        <v>-0.51203501094091908</v>
      </c>
      <c r="Q29" s="18">
        <f t="shared" si="27"/>
        <v>0.51203501094091908</v>
      </c>
      <c r="R29" s="18" t="e">
        <f t="shared" si="28"/>
        <v>#DIV/0!</v>
      </c>
      <c r="S29" s="4" t="e">
        <f t="shared" si="29"/>
        <v>#DIV/0!</v>
      </c>
      <c r="T29" s="5">
        <v>129</v>
      </c>
      <c r="U29" s="22">
        <f t="shared" si="30"/>
        <v>328</v>
      </c>
      <c r="V29" s="24">
        <f t="shared" si="31"/>
        <v>2.5426356589147288</v>
      </c>
    </row>
    <row r="30" spans="1:22" ht="12.75" customHeight="1">
      <c r="A30" s="7" t="s">
        <v>88</v>
      </c>
      <c r="B30" s="16">
        <v>8793</v>
      </c>
      <c r="C30" s="17">
        <v>2782</v>
      </c>
      <c r="D30" s="4">
        <f t="shared" si="16"/>
        <v>6011</v>
      </c>
      <c r="E30" s="4">
        <f t="shared" si="17"/>
        <v>11575</v>
      </c>
      <c r="F30" s="18">
        <f t="shared" si="18"/>
        <v>0.19233315254570071</v>
      </c>
      <c r="G30" s="5" t="str">
        <f t="shared" si="19"/>
        <v>NO</v>
      </c>
      <c r="H30" s="17">
        <v>4493</v>
      </c>
      <c r="I30" s="17">
        <v>1745</v>
      </c>
      <c r="J30" s="4">
        <f t="shared" si="20"/>
        <v>2748</v>
      </c>
      <c r="K30" s="4">
        <f t="shared" si="21"/>
        <v>6238</v>
      </c>
      <c r="L30" s="18">
        <f t="shared" si="22"/>
        <v>0.23609843613537301</v>
      </c>
      <c r="M30" s="4" t="str">
        <f t="shared" si="23"/>
        <v>NO</v>
      </c>
      <c r="N30" s="18">
        <f t="shared" si="24"/>
        <v>0.51097463891732064</v>
      </c>
      <c r="O30" s="18">
        <f t="shared" si="25"/>
        <v>0.11509881790748813</v>
      </c>
      <c r="P30" s="18">
        <f t="shared" si="26"/>
        <v>0.39587582100983254</v>
      </c>
      <c r="Q30" s="18">
        <f t="shared" si="27"/>
        <v>0.62607345682480875</v>
      </c>
      <c r="R30" s="18">
        <f t="shared" si="28"/>
        <v>0.13693220942276882</v>
      </c>
      <c r="S30" s="4" t="str">
        <f t="shared" si="29"/>
        <v>YES</v>
      </c>
      <c r="T30" s="5">
        <v>6585</v>
      </c>
      <c r="U30" s="22">
        <f t="shared" si="30"/>
        <v>2208</v>
      </c>
      <c r="V30" s="24">
        <f t="shared" si="31"/>
        <v>0.33530751708428247</v>
      </c>
    </row>
    <row r="31" spans="1:22">
      <c r="A31" s="7" t="s">
        <v>90</v>
      </c>
      <c r="B31" s="20">
        <v>428</v>
      </c>
      <c r="C31" s="17">
        <v>516</v>
      </c>
      <c r="D31" s="4">
        <f t="shared" si="16"/>
        <v>-88</v>
      </c>
      <c r="E31" s="4">
        <f t="shared" si="17"/>
        <v>944</v>
      </c>
      <c r="F31" s="18">
        <f t="shared" si="18"/>
        <v>0.73289208306110276</v>
      </c>
      <c r="G31" s="5" t="str">
        <f t="shared" si="19"/>
        <v>NO</v>
      </c>
      <c r="H31" s="21">
        <v>212</v>
      </c>
      <c r="I31" s="17">
        <v>268</v>
      </c>
      <c r="J31" s="4">
        <f t="shared" si="20"/>
        <v>-56</v>
      </c>
      <c r="K31" s="4">
        <f t="shared" si="21"/>
        <v>480</v>
      </c>
      <c r="L31" s="18">
        <f t="shared" si="22"/>
        <v>0.76848081665424095</v>
      </c>
      <c r="M31" s="4" t="str">
        <f t="shared" si="23"/>
        <v>NO</v>
      </c>
      <c r="N31" s="18">
        <f t="shared" si="24"/>
        <v>0.49532710280373832</v>
      </c>
      <c r="O31" s="18">
        <f t="shared" si="25"/>
        <v>0.18834693076499281</v>
      </c>
      <c r="P31" s="18">
        <f t="shared" si="26"/>
        <v>0.3069801720387455</v>
      </c>
      <c r="Q31" s="18">
        <f t="shared" si="27"/>
        <v>0.68367403356873113</v>
      </c>
      <c r="R31" s="18">
        <f t="shared" si="28"/>
        <v>0.23115354237373667</v>
      </c>
      <c r="S31" s="4" t="str">
        <f t="shared" si="29"/>
        <v>NO</v>
      </c>
      <c r="T31" s="5">
        <v>220</v>
      </c>
      <c r="U31" s="22">
        <f t="shared" si="30"/>
        <v>208</v>
      </c>
      <c r="V31" s="24">
        <f t="shared" si="31"/>
        <v>0.94545454545454544</v>
      </c>
    </row>
    <row r="32" spans="1:22" ht="12.75" customHeight="1">
      <c r="A32" s="7" t="s">
        <v>76</v>
      </c>
      <c r="B32" s="16">
        <v>18375</v>
      </c>
      <c r="C32" s="21">
        <v>9868.9537946025466</v>
      </c>
      <c r="D32" s="4">
        <f t="shared" si="16"/>
        <v>8506.0462053974534</v>
      </c>
      <c r="E32" s="4">
        <f t="shared" si="17"/>
        <v>28243.953794602545</v>
      </c>
      <c r="F32" s="19">
        <f t="shared" si="18"/>
        <v>0.32649600048309813</v>
      </c>
      <c r="G32" s="5" t="str">
        <f t="shared" si="19"/>
        <v>NO</v>
      </c>
      <c r="H32" s="17">
        <v>4155</v>
      </c>
      <c r="I32" s="17">
        <v>2456.3067805141932</v>
      </c>
      <c r="J32" s="4">
        <f t="shared" si="20"/>
        <v>1698.6932194858068</v>
      </c>
      <c r="K32" s="4">
        <f t="shared" si="21"/>
        <v>6611.3067805141927</v>
      </c>
      <c r="L32" s="19">
        <f t="shared" si="22"/>
        <v>0.35937319163774456</v>
      </c>
      <c r="M32" s="4" t="str">
        <f t="shared" si="23"/>
        <v>NO</v>
      </c>
      <c r="N32" s="19">
        <f t="shared" si="24"/>
        <v>0.22612244897959183</v>
      </c>
      <c r="O32" s="19">
        <f t="shared" si="25"/>
        <v>5.5856997066406074E-2</v>
      </c>
      <c r="P32" s="19">
        <f t="shared" si="26"/>
        <v>0.17026545191318576</v>
      </c>
      <c r="Q32" s="19">
        <f t="shared" si="27"/>
        <v>0.28197944604599789</v>
      </c>
      <c r="R32" s="19">
        <f t="shared" si="28"/>
        <v>0.15016475131148418</v>
      </c>
      <c r="S32" s="4" t="str">
        <f t="shared" si="29"/>
        <v>NO</v>
      </c>
      <c r="T32" s="4">
        <v>9598</v>
      </c>
      <c r="U32" s="22">
        <f t="shared" si="30"/>
        <v>8777</v>
      </c>
      <c r="V32" s="24">
        <f t="shared" si="31"/>
        <v>0.91446134611377372</v>
      </c>
    </row>
    <row r="33" spans="1:22" ht="12.75" customHeight="1">
      <c r="A33" s="7" t="s">
        <v>91</v>
      </c>
      <c r="B33" s="16">
        <v>3330</v>
      </c>
      <c r="C33" s="17">
        <v>1474</v>
      </c>
      <c r="D33" s="4">
        <f t="shared" si="16"/>
        <v>1856</v>
      </c>
      <c r="E33" s="4">
        <f t="shared" si="17"/>
        <v>4804</v>
      </c>
      <c r="F33" s="18">
        <f t="shared" si="18"/>
        <v>0.26908367333899247</v>
      </c>
      <c r="G33" s="5" t="str">
        <f t="shared" si="19"/>
        <v>NO</v>
      </c>
      <c r="H33" s="17">
        <v>575</v>
      </c>
      <c r="I33" s="17">
        <v>448</v>
      </c>
      <c r="J33" s="4">
        <f t="shared" si="20"/>
        <v>127</v>
      </c>
      <c r="K33" s="4">
        <f t="shared" si="21"/>
        <v>1023</v>
      </c>
      <c r="L33" s="18">
        <f t="shared" si="22"/>
        <v>0.47363552266419978</v>
      </c>
      <c r="M33" s="4" t="str">
        <f t="shared" si="23"/>
        <v>NO</v>
      </c>
      <c r="N33" s="18">
        <f t="shared" si="24"/>
        <v>0.17267267267267267</v>
      </c>
      <c r="O33" s="18">
        <f t="shared" si="25"/>
        <v>0.11071425523163873</v>
      </c>
      <c r="P33" s="18">
        <f t="shared" si="26"/>
        <v>6.1958417441033933E-2</v>
      </c>
      <c r="Q33" s="18">
        <f t="shared" si="27"/>
        <v>0.28338692790431141</v>
      </c>
      <c r="R33" s="18">
        <f t="shared" si="28"/>
        <v>0.38977504418803438</v>
      </c>
      <c r="S33" s="4" t="str">
        <f t="shared" si="29"/>
        <v>NO</v>
      </c>
      <c r="T33" s="4">
        <v>780</v>
      </c>
      <c r="U33" s="22">
        <f t="shared" si="30"/>
        <v>2550</v>
      </c>
      <c r="V33" s="24">
        <f t="shared" si="31"/>
        <v>3.2692307692307692</v>
      </c>
    </row>
    <row r="34" spans="1:22" ht="12" customHeight="1">
      <c r="A34" s="7" t="s">
        <v>92</v>
      </c>
      <c r="B34" s="16">
        <v>78</v>
      </c>
      <c r="C34" s="17">
        <v>125</v>
      </c>
      <c r="D34" s="4">
        <f t="shared" si="16"/>
        <v>-47</v>
      </c>
      <c r="E34" s="4">
        <f t="shared" si="17"/>
        <v>203</v>
      </c>
      <c r="F34" s="18">
        <f t="shared" si="18"/>
        <v>0.97420310186267634</v>
      </c>
      <c r="G34" s="5" t="str">
        <f t="shared" si="19"/>
        <v>NO</v>
      </c>
      <c r="H34" s="17">
        <v>0</v>
      </c>
      <c r="I34" s="17">
        <v>234</v>
      </c>
      <c r="J34" s="4">
        <f t="shared" si="20"/>
        <v>-234</v>
      </c>
      <c r="K34" s="4">
        <f t="shared" si="21"/>
        <v>234</v>
      </c>
      <c r="L34" s="18" t="e">
        <f t="shared" si="22"/>
        <v>#DIV/0!</v>
      </c>
      <c r="M34" s="4" t="e">
        <f t="shared" si="23"/>
        <v>#DIV/0!</v>
      </c>
      <c r="N34" s="18">
        <f t="shared" si="24"/>
        <v>0</v>
      </c>
      <c r="O34" s="18">
        <f t="shared" si="25"/>
        <v>3</v>
      </c>
      <c r="P34" s="18">
        <f t="shared" si="26"/>
        <v>-3</v>
      </c>
      <c r="Q34" s="18">
        <f t="shared" si="27"/>
        <v>3</v>
      </c>
      <c r="R34" s="18" t="e">
        <f t="shared" si="28"/>
        <v>#DIV/0!</v>
      </c>
      <c r="S34" s="4" t="e">
        <f t="shared" si="29"/>
        <v>#DIV/0!</v>
      </c>
      <c r="T34" s="4">
        <v>173</v>
      </c>
      <c r="U34" s="22">
        <f t="shared" si="30"/>
        <v>-95</v>
      </c>
      <c r="V34" s="24">
        <f t="shared" si="31"/>
        <v>-0.54913294797687862</v>
      </c>
    </row>
    <row r="35" spans="1:22" ht="18" customHeight="1">
      <c r="A35" s="7" t="s">
        <v>75</v>
      </c>
      <c r="B35" s="20">
        <v>1480</v>
      </c>
      <c r="C35" s="17">
        <v>762</v>
      </c>
      <c r="D35" s="4">
        <f t="shared" si="16"/>
        <v>718</v>
      </c>
      <c r="E35" s="4">
        <f t="shared" si="17"/>
        <v>2242</v>
      </c>
      <c r="F35" s="18">
        <f t="shared" si="18"/>
        <v>0.31298775979627041</v>
      </c>
      <c r="G35" s="5" t="str">
        <f t="shared" si="19"/>
        <v>NO</v>
      </c>
      <c r="H35" s="21">
        <v>431</v>
      </c>
      <c r="I35" s="21">
        <v>401</v>
      </c>
      <c r="J35" s="4">
        <f t="shared" si="20"/>
        <v>30</v>
      </c>
      <c r="K35" s="4">
        <f t="shared" si="21"/>
        <v>832</v>
      </c>
      <c r="L35" s="18">
        <f t="shared" si="22"/>
        <v>0.56558932009393581</v>
      </c>
      <c r="M35" s="4" t="str">
        <f t="shared" si="23"/>
        <v>NO</v>
      </c>
      <c r="N35" s="18">
        <f t="shared" si="24"/>
        <v>0.29121621621621624</v>
      </c>
      <c r="O35" s="18">
        <f t="shared" si="25"/>
        <v>0.2256780944457869</v>
      </c>
      <c r="P35" s="18">
        <f t="shared" si="26"/>
        <v>6.5538121770429336E-2</v>
      </c>
      <c r="Q35" s="18">
        <f t="shared" si="27"/>
        <v>0.5168943106620032</v>
      </c>
      <c r="R35" s="18">
        <f t="shared" si="28"/>
        <v>0.47109440797151547</v>
      </c>
      <c r="S35" s="4" t="str">
        <f t="shared" si="29"/>
        <v>NO</v>
      </c>
      <c r="T35" s="5">
        <v>971</v>
      </c>
      <c r="U35" s="22">
        <f t="shared" si="30"/>
        <v>509</v>
      </c>
      <c r="V35" s="24">
        <f t="shared" si="31"/>
        <v>0.52420185375901129</v>
      </c>
    </row>
    <row r="36" spans="1:22" ht="16.149999999999999" customHeight="1">
      <c r="A36" s="7" t="s">
        <v>93</v>
      </c>
      <c r="B36" s="16">
        <v>5440</v>
      </c>
      <c r="C36" s="21">
        <v>2381</v>
      </c>
      <c r="D36" s="4">
        <f t="shared" si="16"/>
        <v>3059</v>
      </c>
      <c r="E36" s="4">
        <f t="shared" si="17"/>
        <v>7821</v>
      </c>
      <c r="F36" s="19">
        <f t="shared" si="18"/>
        <v>0.26606919363490078</v>
      </c>
      <c r="G36" s="5" t="str">
        <f t="shared" si="19"/>
        <v>NO</v>
      </c>
      <c r="H36" s="21">
        <v>1446</v>
      </c>
      <c r="I36" s="17">
        <v>769</v>
      </c>
      <c r="J36" s="4">
        <f t="shared" si="20"/>
        <v>677</v>
      </c>
      <c r="K36" s="4">
        <f t="shared" si="21"/>
        <v>2215</v>
      </c>
      <c r="L36" s="19">
        <f t="shared" si="22"/>
        <v>0.32328990570360744</v>
      </c>
      <c r="M36" s="4" t="str">
        <f t="shared" si="23"/>
        <v>NO</v>
      </c>
      <c r="N36" s="19">
        <f t="shared" si="24"/>
        <v>0.26580882352941176</v>
      </c>
      <c r="O36" s="19">
        <f t="shared" si="25"/>
        <v>8.0297480963646667E-2</v>
      </c>
      <c r="P36" s="19">
        <f t="shared" si="26"/>
        <v>0.1855113425657651</v>
      </c>
      <c r="Q36" s="19">
        <f t="shared" si="27"/>
        <v>0.34610630449305846</v>
      </c>
      <c r="R36" s="19">
        <f t="shared" si="28"/>
        <v>0.18363972154281086</v>
      </c>
      <c r="S36" s="4" t="str">
        <f t="shared" si="29"/>
        <v>NO</v>
      </c>
      <c r="T36" s="4">
        <v>1309</v>
      </c>
      <c r="U36" s="22">
        <f t="shared" si="30"/>
        <v>4131</v>
      </c>
      <c r="V36" s="24">
        <f t="shared" si="31"/>
        <v>3.1558441558441559</v>
      </c>
    </row>
    <row r="37" spans="1:22" ht="20.45" customHeight="1">
      <c r="A37" s="7" t="s">
        <v>94</v>
      </c>
      <c r="B37" s="20">
        <v>925</v>
      </c>
      <c r="C37" s="17">
        <v>755</v>
      </c>
      <c r="D37" s="4">
        <f t="shared" si="16"/>
        <v>170</v>
      </c>
      <c r="E37" s="4">
        <f t="shared" si="17"/>
        <v>1680</v>
      </c>
      <c r="F37" s="18">
        <f t="shared" si="18"/>
        <v>0.49618007064815572</v>
      </c>
      <c r="G37" s="5" t="str">
        <f t="shared" si="19"/>
        <v>NO</v>
      </c>
      <c r="H37" s="21">
        <v>61</v>
      </c>
      <c r="I37" s="21">
        <v>101</v>
      </c>
      <c r="J37" s="4">
        <f t="shared" si="20"/>
        <v>-40</v>
      </c>
      <c r="K37" s="4">
        <f t="shared" si="21"/>
        <v>162</v>
      </c>
      <c r="L37" s="18">
        <f t="shared" si="22"/>
        <v>1.006527480193333</v>
      </c>
      <c r="M37" s="4" t="str">
        <f t="shared" si="23"/>
        <v>NO</v>
      </c>
      <c r="N37" s="18">
        <f t="shared" si="24"/>
        <v>6.5945945945945952E-2</v>
      </c>
      <c r="O37" s="18">
        <f t="shared" si="25"/>
        <v>9.50001292675796E-2</v>
      </c>
      <c r="P37" s="18">
        <f t="shared" si="26"/>
        <v>-2.9054183321633648E-2</v>
      </c>
      <c r="Q37" s="18">
        <f t="shared" si="27"/>
        <v>0.16094607521352555</v>
      </c>
      <c r="R37" s="18">
        <f t="shared" si="28"/>
        <v>0.87572992747532141</v>
      </c>
      <c r="S37" s="4" t="str">
        <f t="shared" si="29"/>
        <v>NO</v>
      </c>
      <c r="T37" s="5">
        <v>1029</v>
      </c>
      <c r="U37" s="22">
        <f t="shared" si="30"/>
        <v>-104</v>
      </c>
      <c r="V37" s="24">
        <f t="shared" si="31"/>
        <v>-0.1010689990281827</v>
      </c>
    </row>
    <row r="38" spans="1:22" ht="12.75" customHeight="1">
      <c r="A38" s="7" t="s">
        <v>95</v>
      </c>
      <c r="B38" s="20">
        <v>4552</v>
      </c>
      <c r="C38" s="17">
        <v>1696</v>
      </c>
      <c r="D38" s="4"/>
      <c r="E38" s="4"/>
      <c r="F38" s="18">
        <f t="shared" si="18"/>
        <v>0.22649451658912079</v>
      </c>
      <c r="G38" s="5" t="str">
        <f t="shared" si="19"/>
        <v>NO</v>
      </c>
      <c r="H38" s="17">
        <v>1149</v>
      </c>
      <c r="I38" s="17">
        <v>975</v>
      </c>
      <c r="J38" s="4">
        <f t="shared" si="20"/>
        <v>174</v>
      </c>
      <c r="K38" s="4">
        <f t="shared" si="21"/>
        <v>2124</v>
      </c>
      <c r="L38" s="18">
        <f t="shared" si="22"/>
        <v>0.51584435785313509</v>
      </c>
      <c r="M38" s="4" t="str">
        <f t="shared" si="23"/>
        <v>NO</v>
      </c>
      <c r="N38" s="18">
        <f t="shared" si="24"/>
        <v>0.25241652021089633</v>
      </c>
      <c r="O38" s="18">
        <f t="shared" si="25"/>
        <v>0.19244046775406956</v>
      </c>
      <c r="P38" s="18">
        <f t="shared" si="26"/>
        <v>5.9976052456826773E-2</v>
      </c>
      <c r="Q38" s="18">
        <f t="shared" si="27"/>
        <v>0.44485698796496587</v>
      </c>
      <c r="R38" s="18">
        <f t="shared" si="28"/>
        <v>0.46346050045713044</v>
      </c>
      <c r="S38" s="4" t="str">
        <f t="shared" si="29"/>
        <v>NO</v>
      </c>
      <c r="T38" s="5">
        <v>2054</v>
      </c>
      <c r="U38" s="22">
        <f t="shared" si="30"/>
        <v>2498</v>
      </c>
      <c r="V38" s="24">
        <f t="shared" si="31"/>
        <v>1.2161635832521909</v>
      </c>
    </row>
    <row r="39" spans="1:22" ht="20.45" customHeight="1">
      <c r="A39" s="7" t="s">
        <v>96</v>
      </c>
      <c r="B39" s="16">
        <v>3265</v>
      </c>
      <c r="C39" s="17">
        <v>1615</v>
      </c>
      <c r="D39" s="4">
        <f>B39-C39</f>
        <v>1650</v>
      </c>
      <c r="E39" s="4">
        <f>B39+C39</f>
        <v>4880</v>
      </c>
      <c r="F39" s="18">
        <f t="shared" si="18"/>
        <v>0.30069308359360819</v>
      </c>
      <c r="G39" s="5" t="str">
        <f t="shared" si="19"/>
        <v>NO</v>
      </c>
      <c r="H39" s="21">
        <v>1074</v>
      </c>
      <c r="I39" s="21">
        <v>746</v>
      </c>
      <c r="J39" s="4">
        <f t="shared" si="20"/>
        <v>328</v>
      </c>
      <c r="K39" s="4">
        <f t="shared" si="21"/>
        <v>1820</v>
      </c>
      <c r="L39" s="18">
        <f t="shared" si="22"/>
        <v>0.42224901371460266</v>
      </c>
      <c r="M39" s="4" t="str">
        <f t="shared" si="23"/>
        <v>NO</v>
      </c>
      <c r="N39" s="18">
        <f t="shared" si="24"/>
        <v>0.32894333843797857</v>
      </c>
      <c r="O39" s="18">
        <f t="shared" si="25"/>
        <v>0.16040829799555523</v>
      </c>
      <c r="P39" s="18">
        <f t="shared" si="26"/>
        <v>0.16853504044242335</v>
      </c>
      <c r="Q39" s="18">
        <f t="shared" si="27"/>
        <v>0.4893516364335338</v>
      </c>
      <c r="R39" s="18">
        <f t="shared" si="28"/>
        <v>0.29644206695730974</v>
      </c>
      <c r="S39" s="4" t="str">
        <f t="shared" si="29"/>
        <v>NO</v>
      </c>
      <c r="T39" s="4">
        <v>2426</v>
      </c>
      <c r="U39" s="22">
        <f t="shared" si="30"/>
        <v>839</v>
      </c>
      <c r="V39" s="24">
        <f t="shared" si="31"/>
        <v>0.34583676834295135</v>
      </c>
    </row>
    <row r="40" spans="1:22" ht="12.75" customHeight="1">
      <c r="A40" s="7" t="s">
        <v>97</v>
      </c>
      <c r="B40" s="20">
        <v>101</v>
      </c>
      <c r="C40" s="17">
        <v>127</v>
      </c>
      <c r="D40" s="4">
        <f>B40-C40</f>
        <v>-26</v>
      </c>
      <c r="E40" s="4">
        <f>B40+C40</f>
        <v>228</v>
      </c>
      <c r="F40" s="18">
        <f t="shared" si="18"/>
        <v>0.76439254867736017</v>
      </c>
      <c r="G40" s="5" t="str">
        <f t="shared" si="19"/>
        <v>NO</v>
      </c>
      <c r="H40" s="17">
        <v>0</v>
      </c>
      <c r="I40" s="17">
        <v>234</v>
      </c>
      <c r="J40" s="4">
        <f t="shared" si="20"/>
        <v>-234</v>
      </c>
      <c r="K40" s="4">
        <f t="shared" si="21"/>
        <v>234</v>
      </c>
      <c r="L40" s="18" t="e">
        <f t="shared" si="22"/>
        <v>#DIV/0!</v>
      </c>
      <c r="M40" s="4" t="e">
        <f t="shared" si="23"/>
        <v>#DIV/0!</v>
      </c>
      <c r="N40" s="18">
        <f t="shared" si="24"/>
        <v>0</v>
      </c>
      <c r="O40" s="18">
        <f t="shared" si="25"/>
        <v>2.3168316831683167</v>
      </c>
      <c r="P40" s="18">
        <f t="shared" si="26"/>
        <v>-2.3168316831683167</v>
      </c>
      <c r="Q40" s="18">
        <f t="shared" si="27"/>
        <v>2.3168316831683167</v>
      </c>
      <c r="R40" s="18" t="e">
        <f t="shared" si="28"/>
        <v>#DIV/0!</v>
      </c>
      <c r="S40" s="4" t="e">
        <f t="shared" si="29"/>
        <v>#DIV/0!</v>
      </c>
      <c r="T40" s="5">
        <v>493</v>
      </c>
      <c r="U40" s="22">
        <f t="shared" si="30"/>
        <v>-392</v>
      </c>
      <c r="V40" s="24">
        <f t="shared" si="31"/>
        <v>-0.79513184584178498</v>
      </c>
    </row>
    <row r="41" spans="1:22">
      <c r="A41" s="7" t="s">
        <v>24</v>
      </c>
      <c r="B41" s="40"/>
      <c r="C41" s="42"/>
      <c r="D41" s="5"/>
      <c r="E41" s="5"/>
      <c r="F41" s="5"/>
      <c r="G41" s="5"/>
      <c r="H41" s="42"/>
      <c r="I41" s="4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7.45" customHeight="1">
      <c r="A42" s="7" t="s">
        <v>98</v>
      </c>
      <c r="B42" s="20">
        <v>434916</v>
      </c>
      <c r="C42" s="17">
        <v>15477</v>
      </c>
      <c r="D42" s="4">
        <f t="shared" ref="D42:D47" si="32">B42-C42</f>
        <v>419439</v>
      </c>
      <c r="E42" s="4">
        <f t="shared" ref="E42:E47" si="33">B42+C42</f>
        <v>450393</v>
      </c>
      <c r="F42" s="18">
        <f t="shared" ref="F42:F47" si="34">(C42/1.645)/B42</f>
        <v>2.1632937482865364E-2</v>
      </c>
      <c r="G42" s="5" t="str">
        <f t="shared" ref="G42:G47" si="35">IF(F42&lt;15%,"YES","NO")</f>
        <v>YES</v>
      </c>
      <c r="H42" s="21">
        <v>154253</v>
      </c>
      <c r="I42" s="21">
        <v>11536</v>
      </c>
      <c r="J42" s="4">
        <f t="shared" ref="J42:J47" si="36">H42-I42</f>
        <v>142717</v>
      </c>
      <c r="K42" s="4">
        <f t="shared" ref="K42:K47" si="37">H42+I42</f>
        <v>165789</v>
      </c>
      <c r="L42" s="18">
        <f t="shared" ref="L42:L47" si="38">(I42/1.645)/H42</f>
        <v>4.5462752474485474E-2</v>
      </c>
      <c r="M42" s="4" t="str">
        <f t="shared" ref="M42:M47" si="39">IF(L42&lt;15%,"YES","NO")</f>
        <v>YES</v>
      </c>
      <c r="N42" s="18">
        <f t="shared" ref="N42:N47" si="40">H42/B42</f>
        <v>0.35467308629712402</v>
      </c>
      <c r="O42" s="18">
        <f t="shared" ref="O42:O47" si="41">(SQRT(I42^2-(N42^2*C42^2)))/B42</f>
        <v>2.3329304049209885E-2</v>
      </c>
      <c r="P42" s="18">
        <f t="shared" ref="P42:P47" si="42">N42-O42</f>
        <v>0.33134378224791411</v>
      </c>
      <c r="Q42" s="18">
        <f t="shared" ref="Q42:Q47" si="43">N42+O42</f>
        <v>0.37800239034633393</v>
      </c>
      <c r="R42" s="18">
        <f t="shared" ref="R42:R47" si="44">(O42/1.645)/N42</f>
        <v>3.9985971020081217E-2</v>
      </c>
      <c r="S42" s="4" t="str">
        <f t="shared" ref="S42:S47" si="45">IF(R42&lt;15%,"YES","NO")</f>
        <v>YES</v>
      </c>
      <c r="T42" s="5">
        <v>339902</v>
      </c>
      <c r="U42" s="22">
        <f t="shared" ref="U42:U47" si="46">B42-T42</f>
        <v>95014</v>
      </c>
      <c r="V42" s="24">
        <f t="shared" ref="V42:V47" si="47">U42/T42</f>
        <v>0.27953351260069081</v>
      </c>
    </row>
    <row r="43" spans="1:22" ht="20.45" customHeight="1">
      <c r="A43" s="7" t="s">
        <v>99</v>
      </c>
      <c r="B43" s="16">
        <v>3480</v>
      </c>
      <c r="C43" s="17">
        <v>1307</v>
      </c>
      <c r="D43" s="4">
        <f t="shared" si="32"/>
        <v>2173</v>
      </c>
      <c r="E43" s="4">
        <f t="shared" si="33"/>
        <v>4787</v>
      </c>
      <c r="F43" s="18">
        <f t="shared" si="34"/>
        <v>0.22831289522412046</v>
      </c>
      <c r="G43" s="5" t="str">
        <f t="shared" si="35"/>
        <v>NO</v>
      </c>
      <c r="H43" s="21">
        <v>496</v>
      </c>
      <c r="I43" s="21">
        <v>404</v>
      </c>
      <c r="J43" s="4">
        <f t="shared" si="36"/>
        <v>92</v>
      </c>
      <c r="K43" s="4">
        <f t="shared" si="37"/>
        <v>900</v>
      </c>
      <c r="L43" s="18">
        <f t="shared" si="38"/>
        <v>0.49514658299833314</v>
      </c>
      <c r="M43" s="4" t="str">
        <f t="shared" si="39"/>
        <v>NO</v>
      </c>
      <c r="N43" s="18">
        <f t="shared" si="40"/>
        <v>0.14252873563218391</v>
      </c>
      <c r="O43" s="18">
        <f t="shared" si="41"/>
        <v>0.10301388577348287</v>
      </c>
      <c r="P43" s="18">
        <f t="shared" si="42"/>
        <v>3.9514849858701032E-2</v>
      </c>
      <c r="Q43" s="18">
        <f t="shared" si="43"/>
        <v>0.24554262140566679</v>
      </c>
      <c r="R43" s="18">
        <f t="shared" si="44"/>
        <v>0.43936699981826705</v>
      </c>
      <c r="S43" s="4" t="str">
        <f t="shared" si="45"/>
        <v>NO</v>
      </c>
      <c r="T43" s="4">
        <v>3720</v>
      </c>
      <c r="U43" s="22">
        <f t="shared" si="46"/>
        <v>-240</v>
      </c>
      <c r="V43" s="24">
        <f t="shared" si="47"/>
        <v>-6.4516129032258063E-2</v>
      </c>
    </row>
    <row r="44" spans="1:22" ht="13.9" customHeight="1">
      <c r="A44" s="7" t="s">
        <v>100</v>
      </c>
      <c r="B44" s="16">
        <v>622</v>
      </c>
      <c r="C44" s="17">
        <v>581</v>
      </c>
      <c r="D44" s="4">
        <f t="shared" si="32"/>
        <v>41</v>
      </c>
      <c r="E44" s="4">
        <f t="shared" si="33"/>
        <v>1203</v>
      </c>
      <c r="F44" s="18">
        <f t="shared" si="34"/>
        <v>0.567831976465759</v>
      </c>
      <c r="G44" s="5" t="str">
        <f t="shared" si="35"/>
        <v>NO</v>
      </c>
      <c r="H44" s="17">
        <v>307</v>
      </c>
      <c r="I44" s="17">
        <v>287</v>
      </c>
      <c r="J44" s="4">
        <f t="shared" si="36"/>
        <v>20</v>
      </c>
      <c r="K44" s="4">
        <f t="shared" si="37"/>
        <v>594</v>
      </c>
      <c r="L44" s="18">
        <f t="shared" si="38"/>
        <v>0.56829995148658952</v>
      </c>
      <c r="M44" s="4" t="str">
        <f t="shared" si="39"/>
        <v>NO</v>
      </c>
      <c r="N44" s="18">
        <f t="shared" si="40"/>
        <v>0.49356913183279744</v>
      </c>
      <c r="O44" s="18">
        <f t="shared" si="41"/>
        <v>1.8721455569794033E-2</v>
      </c>
      <c r="P44" s="18">
        <f t="shared" si="42"/>
        <v>0.47484767626300339</v>
      </c>
      <c r="Q44" s="18">
        <f t="shared" si="43"/>
        <v>0.51229058740259148</v>
      </c>
      <c r="R44" s="18">
        <f t="shared" si="44"/>
        <v>2.3058216814177575E-2</v>
      </c>
      <c r="S44" s="4" t="str">
        <f t="shared" si="45"/>
        <v>YES</v>
      </c>
      <c r="T44" s="5">
        <v>1348</v>
      </c>
      <c r="U44" s="22">
        <f t="shared" si="46"/>
        <v>-726</v>
      </c>
      <c r="V44" s="24">
        <f t="shared" si="47"/>
        <v>-0.53857566765578635</v>
      </c>
    </row>
    <row r="45" spans="1:22" ht="13.15" customHeight="1">
      <c r="A45" s="7" t="s">
        <v>101</v>
      </c>
      <c r="B45" s="20">
        <v>4472</v>
      </c>
      <c r="C45" s="17">
        <v>1856</v>
      </c>
      <c r="D45" s="4">
        <f t="shared" si="32"/>
        <v>2616</v>
      </c>
      <c r="E45" s="4">
        <f t="shared" si="33"/>
        <v>6328</v>
      </c>
      <c r="F45" s="18">
        <f t="shared" si="34"/>
        <v>0.25229594749634332</v>
      </c>
      <c r="G45" s="5" t="str">
        <f t="shared" si="35"/>
        <v>NO</v>
      </c>
      <c r="H45" s="21">
        <v>296</v>
      </c>
      <c r="I45" s="21">
        <v>282</v>
      </c>
      <c r="J45" s="4">
        <f t="shared" si="36"/>
        <v>14</v>
      </c>
      <c r="K45" s="4">
        <f t="shared" si="37"/>
        <v>578</v>
      </c>
      <c r="L45" s="18">
        <f t="shared" si="38"/>
        <v>0.5791505791505791</v>
      </c>
      <c r="M45" s="4" t="str">
        <f t="shared" si="39"/>
        <v>NO</v>
      </c>
      <c r="N45" s="18">
        <f t="shared" si="40"/>
        <v>6.6189624329159216E-2</v>
      </c>
      <c r="O45" s="18">
        <f t="shared" si="41"/>
        <v>5.6761034472587728E-2</v>
      </c>
      <c r="P45" s="18">
        <f t="shared" si="42"/>
        <v>9.4285898565714885E-3</v>
      </c>
      <c r="Q45" s="18">
        <f t="shared" si="43"/>
        <v>0.12295065880174694</v>
      </c>
      <c r="R45" s="18">
        <f t="shared" si="44"/>
        <v>0.52130811254705556</v>
      </c>
      <c r="S45" s="4" t="str">
        <f t="shared" si="45"/>
        <v>NO</v>
      </c>
      <c r="T45" s="5">
        <v>3798</v>
      </c>
      <c r="U45" s="22">
        <f t="shared" si="46"/>
        <v>674</v>
      </c>
      <c r="V45" s="24">
        <f t="shared" si="47"/>
        <v>0.17746182201158506</v>
      </c>
    </row>
    <row r="46" spans="1:22" ht="13.15" customHeight="1">
      <c r="A46" s="7" t="s">
        <v>102</v>
      </c>
      <c r="B46" s="16">
        <v>16557</v>
      </c>
      <c r="C46" s="17">
        <v>3880</v>
      </c>
      <c r="D46" s="4">
        <f t="shared" si="32"/>
        <v>12677</v>
      </c>
      <c r="E46" s="4">
        <f t="shared" si="33"/>
        <v>20437</v>
      </c>
      <c r="F46" s="18">
        <f t="shared" si="34"/>
        <v>0.14245712471956049</v>
      </c>
      <c r="G46" s="5" t="str">
        <f t="shared" si="35"/>
        <v>YES</v>
      </c>
      <c r="H46" s="17">
        <v>8320</v>
      </c>
      <c r="I46" s="17">
        <v>2458</v>
      </c>
      <c r="J46" s="4">
        <f t="shared" si="36"/>
        <v>5862</v>
      </c>
      <c r="K46" s="4">
        <f t="shared" si="37"/>
        <v>10778</v>
      </c>
      <c r="L46" s="18">
        <f t="shared" si="38"/>
        <v>0.17959434182838438</v>
      </c>
      <c r="M46" s="4" t="str">
        <f t="shared" si="39"/>
        <v>NO</v>
      </c>
      <c r="N46" s="18">
        <f t="shared" si="40"/>
        <v>0.50250649272211145</v>
      </c>
      <c r="O46" s="18">
        <f t="shared" si="41"/>
        <v>9.0401346390833248E-2</v>
      </c>
      <c r="P46" s="18">
        <f t="shared" si="42"/>
        <v>0.4121051463312782</v>
      </c>
      <c r="Q46" s="18">
        <f t="shared" si="43"/>
        <v>0.59290783911294476</v>
      </c>
      <c r="R46" s="18">
        <f t="shared" si="44"/>
        <v>0.10936222032039296</v>
      </c>
      <c r="S46" s="4" t="str">
        <f t="shared" si="45"/>
        <v>YES</v>
      </c>
      <c r="T46" s="4">
        <v>15380</v>
      </c>
      <c r="U46" s="22">
        <f t="shared" si="46"/>
        <v>1177</v>
      </c>
      <c r="V46" s="24">
        <f t="shared" si="47"/>
        <v>7.6527958387516248E-2</v>
      </c>
    </row>
    <row r="47" spans="1:22">
      <c r="A47" s="3" t="s">
        <v>103</v>
      </c>
      <c r="B47" s="41">
        <v>407</v>
      </c>
      <c r="C47" s="41">
        <v>272</v>
      </c>
      <c r="D47" s="1">
        <f t="shared" si="32"/>
        <v>135</v>
      </c>
      <c r="E47" s="1">
        <f t="shared" si="33"/>
        <v>679</v>
      </c>
      <c r="F47" s="43">
        <f t="shared" si="34"/>
        <v>0.40626423605147011</v>
      </c>
      <c r="G47" t="str">
        <f t="shared" si="35"/>
        <v>NO</v>
      </c>
      <c r="H47" s="41">
        <v>0</v>
      </c>
      <c r="I47" s="41">
        <v>234</v>
      </c>
      <c r="J47" s="1">
        <f t="shared" si="36"/>
        <v>-234</v>
      </c>
      <c r="K47" s="1">
        <f t="shared" si="37"/>
        <v>234</v>
      </c>
      <c r="L47" s="43" t="e">
        <f t="shared" si="38"/>
        <v>#DIV/0!</v>
      </c>
      <c r="M47" s="1" t="e">
        <f t="shared" si="39"/>
        <v>#DIV/0!</v>
      </c>
      <c r="N47" s="43">
        <f t="shared" si="40"/>
        <v>0</v>
      </c>
      <c r="O47" s="43">
        <f t="shared" si="41"/>
        <v>0.57493857493857492</v>
      </c>
      <c r="P47" s="43">
        <f t="shared" si="42"/>
        <v>-0.57493857493857492</v>
      </c>
      <c r="Q47" s="43">
        <f t="shared" si="43"/>
        <v>0.57493857493857492</v>
      </c>
      <c r="R47" s="43" t="e">
        <f t="shared" si="44"/>
        <v>#DIV/0!</v>
      </c>
      <c r="S47" s="1" t="e">
        <f t="shared" si="45"/>
        <v>#DIV/0!</v>
      </c>
      <c r="T47">
        <v>425</v>
      </c>
      <c r="U47" s="44">
        <f t="shared" si="46"/>
        <v>-18</v>
      </c>
      <c r="V47" s="45">
        <f t="shared" si="47"/>
        <v>-4.2352941176470586E-2</v>
      </c>
    </row>
    <row r="49" spans="1:24">
      <c r="A49" s="29" t="s">
        <v>15</v>
      </c>
      <c r="B49" s="1">
        <f>SUM(B5:B46)</f>
        <v>592283</v>
      </c>
      <c r="C49">
        <f>SQRT((SUMSQ(C5:C46)))</f>
        <v>21953.210767448119</v>
      </c>
      <c r="D49" s="1">
        <f>B49-C49</f>
        <v>570329.78923255194</v>
      </c>
      <c r="E49">
        <f>B49+C49</f>
        <v>614236.21076744806</v>
      </c>
      <c r="F49">
        <f>(C49/1.645)/B49</f>
        <v>2.2532162631559018E-2</v>
      </c>
      <c r="G49" s="1" t="str">
        <f>IF(F49&lt;15%,"YES","NO")</f>
        <v>YES</v>
      </c>
      <c r="H49">
        <f>SUM(H5:H46)</f>
        <v>203146</v>
      </c>
      <c r="I49">
        <f>SQRT((SUMSQ(I5:I46)))</f>
        <v>13798.866040367229</v>
      </c>
      <c r="J49">
        <f>H49-I49</f>
        <v>189347.13395963277</v>
      </c>
      <c r="K49">
        <f>H49+I49</f>
        <v>216944.86604036723</v>
      </c>
      <c r="L49">
        <f>(I49/1.645)/H49</f>
        <v>4.1292313969249206E-2</v>
      </c>
      <c r="M49" t="str">
        <f>IF(L49&lt;15%,"YES","NO")</f>
        <v>YES</v>
      </c>
      <c r="N49">
        <f>H49/B49</f>
        <v>0.34298806482711813</v>
      </c>
      <c r="O49" t="e">
        <f>SQRT((SUMSQ(P5:P46)))</f>
        <v>#DIV/0!</v>
      </c>
      <c r="S49" s="1"/>
      <c r="T49" s="1">
        <f>SUM(T5:T46)</f>
        <v>432601</v>
      </c>
      <c r="U49">
        <f>B49-T49</f>
        <v>159682</v>
      </c>
      <c r="V49" s="10">
        <f>U49/T49</f>
        <v>0.36912073712266036</v>
      </c>
      <c r="W49">
        <v>94350</v>
      </c>
      <c r="X49">
        <f>H49-W49</f>
        <v>108796</v>
      </c>
    </row>
    <row r="51" spans="1:24">
      <c r="A51" t="s">
        <v>108</v>
      </c>
      <c r="H51" s="1"/>
    </row>
    <row r="52" spans="1:24">
      <c r="A52"/>
      <c r="H52" s="10"/>
    </row>
    <row r="55" spans="1:24">
      <c r="A55"/>
      <c r="F55">
        <f>(B47-T47)/T47</f>
        <v>-4.2352941176470586E-2</v>
      </c>
    </row>
  </sheetData>
  <autoFilter ref="A4:V47" xr:uid="{00000000-0009-0000-0000-000001000000}">
    <filterColumn colId="1">
      <filters>
        <filter val="10432"/>
        <filter val="13972"/>
        <filter val="1419"/>
        <filter val="1480"/>
        <filter val="16,557"/>
        <filter val="18,375"/>
        <filter val="18567"/>
        <filter val="2,206"/>
        <filter val="3,265"/>
        <filter val="3,330"/>
        <filter val="3,480"/>
        <filter val="434916"/>
        <filter val="4472"/>
        <filter val="4552"/>
        <filter val="5,440"/>
        <filter val="5036"/>
        <filter val="6016"/>
        <filter val="7,540"/>
        <filter val="8,793"/>
        <filter val="9,332"/>
        <filter val="9,431"/>
      </filters>
    </filterColumn>
    <sortState xmlns:xlrd2="http://schemas.microsoft.com/office/spreadsheetml/2017/richdata2" ref="A16:V47">
      <sortCondition ref="A4:A47"/>
    </sortState>
  </autoFilter>
  <mergeCells count="4">
    <mergeCell ref="T3:V3"/>
    <mergeCell ref="B3:G3"/>
    <mergeCell ref="H3:M3"/>
    <mergeCell ref="N3:S3"/>
  </mergeCells>
  <conditionalFormatting sqref="G5:G46 M5:M46 S5:S46">
    <cfRule type="cellIs" dxfId="2" priority="1" stopIfTrue="1" operator="equal">
      <formula>"#DIC/0!"</formula>
    </cfRule>
    <cfRule type="cellIs" dxfId="1" priority="2" stopIfTrue="1" operator="equal">
      <formula>"NO"</formula>
    </cfRule>
    <cfRule type="cellIs" dxfId="0" priority="3" stopIfTrue="1" operator="equal">
      <formula>"YES"</formula>
    </cfRule>
  </conditionalFormatting>
  <pageMargins left="0.25" right="0.25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2000 Census Data</vt:lpstr>
      <vt:lpstr>Travis Top Languages 2023</vt:lpstr>
      <vt:lpstr>MSA Top Languages Spoken 2023</vt:lpstr>
      <vt:lpstr>Travis Top Languages 2022</vt:lpstr>
      <vt:lpstr>MSA Top Languages Spoken 2022</vt:lpstr>
      <vt:lpstr>Travis Top Languages 2021</vt:lpstr>
      <vt:lpstr>MSA Top Languages Spoken 2021</vt:lpstr>
      <vt:lpstr>2010 Census Data</vt:lpstr>
      <vt:lpstr>MSA Top Languages Spoken 2019</vt:lpstr>
      <vt:lpstr>'MSA Top Languages Spoken 2019'!Print_Area</vt:lpstr>
      <vt:lpstr>'MSA Top Languages Spoken 2021'!Print_Area</vt:lpstr>
      <vt:lpstr>'MSA Top Languages Spoken 2022'!Print_Area</vt:lpstr>
      <vt:lpstr>'MSA Top Languages Spoken 2023'!Print_Area</vt:lpstr>
      <vt:lpstr>'Travis Top Languages 2021'!Print_Area</vt:lpstr>
      <vt:lpstr>'Travis Top Languages 2022'!Print_Area</vt:lpstr>
      <vt:lpstr>'Travis Top Languages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</dc:creator>
  <cp:lastModifiedBy>Carlos Soto</cp:lastModifiedBy>
  <cp:lastPrinted>2015-02-25T14:17:56Z</cp:lastPrinted>
  <dcterms:created xsi:type="dcterms:W3CDTF">2015-03-17T17:38:57Z</dcterms:created>
  <dcterms:modified xsi:type="dcterms:W3CDTF">2025-07-02T20:14:35Z</dcterms:modified>
</cp:coreProperties>
</file>