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resea\OneDrive\Documents\Dashboards\2025 Dashboard Drilldowns\Uninsured\For Web\"/>
    </mc:Choice>
  </mc:AlternateContent>
  <xr:revisionPtr revIDLastSave="0" documentId="13_ncr:1_{29C004CC-64D6-4F6D-A269-7E4A1E3EF53D}" xr6:coauthVersionLast="47" xr6:coauthVersionMax="47" xr10:uidLastSave="{00000000-0000-0000-0000-000000000000}"/>
  <bookViews>
    <workbookView xWindow="20370" yWindow="-120" windowWidth="29040" windowHeight="15720" activeTab="1" xr2:uid="{FC8AD102-1886-4DD7-851B-FF878ABFD7E1}"/>
  </bookViews>
  <sheets>
    <sheet name="Sheet1" sheetId="1" r:id="rId1"/>
    <sheet name="10 Year" sheetId="5" r:id="rId2"/>
    <sheet name="2023" sheetId="10" r:id="rId3"/>
    <sheet name="2022" sheetId="8" r:id="rId4"/>
    <sheet name="2021" sheetId="9" r:id="rId5"/>
    <sheet name="2019" sheetId="6" r:id="rId6"/>
    <sheet name="2018" sheetId="7" r:id="rId7"/>
    <sheet name="2009 - 2017" sheetId="4"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8" l="1"/>
  <c r="K29" i="8"/>
  <c r="K29" i="10"/>
  <c r="K28" i="10"/>
  <c r="C9" i="1"/>
  <c r="O5" i="5"/>
  <c r="O6" i="5"/>
  <c r="O7" i="5"/>
  <c r="O4" i="5"/>
  <c r="P5" i="5"/>
  <c r="P6" i="5"/>
  <c r="P7" i="5"/>
  <c r="P4" i="5"/>
  <c r="Q5" i="5"/>
  <c r="Q6" i="5"/>
  <c r="Q7" i="5"/>
  <c r="Q4" i="5"/>
  <c r="N21" i="10"/>
  <c r="O7" i="10"/>
  <c r="N7" i="10"/>
  <c r="M7" i="10"/>
  <c r="L7" i="10"/>
  <c r="K7" i="10"/>
  <c r="O6" i="10"/>
  <c r="N6" i="10"/>
  <c r="M6" i="10"/>
  <c r="L6" i="10"/>
  <c r="K6" i="10"/>
  <c r="O4" i="10"/>
  <c r="R26" i="10" s="1"/>
  <c r="N4" i="10"/>
  <c r="R24" i="10" s="1"/>
  <c r="M4" i="10"/>
  <c r="R23" i="10" s="1"/>
  <c r="L4" i="10"/>
  <c r="R22" i="10" s="1"/>
  <c r="K4" i="10"/>
  <c r="R21" i="10" s="1"/>
  <c r="O3" i="10"/>
  <c r="R17" i="10" s="1"/>
  <c r="N3" i="10"/>
  <c r="R15" i="10" s="1"/>
  <c r="M3" i="10"/>
  <c r="R14" i="10" s="1"/>
  <c r="L3" i="10"/>
  <c r="L5" i="10" s="1"/>
  <c r="K3" i="10"/>
  <c r="K5" i="10" s="1"/>
  <c r="N3" i="8"/>
  <c r="M5" i="10" l="1"/>
  <c r="M8" i="10"/>
  <c r="S5" i="10" s="1"/>
  <c r="N5" i="10"/>
  <c r="N8" i="10" s="1"/>
  <c r="L8" i="10"/>
  <c r="L10" i="10" s="1"/>
  <c r="T4" i="10" s="1"/>
  <c r="K19" i="10"/>
  <c r="O19" i="10" s="1"/>
  <c r="R4" i="10"/>
  <c r="L9" i="10"/>
  <c r="U4" i="10" s="1"/>
  <c r="O8" i="10"/>
  <c r="K9" i="10"/>
  <c r="U3" i="10" s="1"/>
  <c r="R3" i="10"/>
  <c r="K8" i="10"/>
  <c r="S3" i="10" s="1"/>
  <c r="O5" i="10"/>
  <c r="R6" i="10"/>
  <c r="M9" i="10"/>
  <c r="U5" i="10" s="1"/>
  <c r="R12" i="10"/>
  <c r="R13" i="10"/>
  <c r="R26" i="9"/>
  <c r="N21" i="9"/>
  <c r="O7" i="9"/>
  <c r="N7" i="9"/>
  <c r="M7" i="9"/>
  <c r="L7" i="9"/>
  <c r="K7" i="9"/>
  <c r="O6" i="9"/>
  <c r="O8" i="9"/>
  <c r="N6" i="9"/>
  <c r="M6" i="9"/>
  <c r="L6" i="9"/>
  <c r="K6" i="9"/>
  <c r="O4" i="9"/>
  <c r="N4" i="9"/>
  <c r="R24" i="9"/>
  <c r="M4" i="9"/>
  <c r="R23" i="9"/>
  <c r="L4" i="9"/>
  <c r="R22" i="9"/>
  <c r="K4" i="9"/>
  <c r="K5" i="9"/>
  <c r="O3" i="9"/>
  <c r="O5" i="9"/>
  <c r="N3" i="9"/>
  <c r="N5" i="9"/>
  <c r="M3" i="9"/>
  <c r="M5" i="9"/>
  <c r="L3" i="9"/>
  <c r="R13" i="9"/>
  <c r="K3" i="9"/>
  <c r="R12" i="9"/>
  <c r="R26" i="6"/>
  <c r="R24" i="6"/>
  <c r="R23" i="6"/>
  <c r="R22" i="6"/>
  <c r="R21" i="6"/>
  <c r="R17" i="6"/>
  <c r="R15" i="6"/>
  <c r="N3" i="6"/>
  <c r="R14" i="6"/>
  <c r="R13" i="6"/>
  <c r="R12" i="6"/>
  <c r="N21" i="8"/>
  <c r="O7" i="8"/>
  <c r="N7" i="8"/>
  <c r="M7" i="8"/>
  <c r="L7" i="8"/>
  <c r="K7" i="8"/>
  <c r="O6" i="8"/>
  <c r="N6" i="8"/>
  <c r="M6" i="8"/>
  <c r="L6" i="8"/>
  <c r="K6" i="8"/>
  <c r="O4" i="8"/>
  <c r="R26" i="8"/>
  <c r="N4" i="8"/>
  <c r="N5" i="8"/>
  <c r="R6" i="8" s="1"/>
  <c r="M4" i="8"/>
  <c r="R23" i="8"/>
  <c r="L4" i="8"/>
  <c r="R22" i="8"/>
  <c r="K4" i="8"/>
  <c r="R21" i="8"/>
  <c r="O3" i="8"/>
  <c r="R15" i="8"/>
  <c r="M3" i="8"/>
  <c r="R14" i="8"/>
  <c r="L3" i="8"/>
  <c r="R13" i="8"/>
  <c r="K3" i="8"/>
  <c r="R12" i="8"/>
  <c r="N21" i="6"/>
  <c r="O7" i="6"/>
  <c r="N7" i="6"/>
  <c r="M7" i="6"/>
  <c r="L7" i="6"/>
  <c r="K7" i="6"/>
  <c r="O6" i="6"/>
  <c r="N6" i="6"/>
  <c r="M6" i="6"/>
  <c r="L6" i="6"/>
  <c r="K6" i="6"/>
  <c r="O4" i="6"/>
  <c r="N4" i="6"/>
  <c r="M4" i="6"/>
  <c r="L4" i="6"/>
  <c r="K4" i="6"/>
  <c r="K5" i="6"/>
  <c r="O3" i="6"/>
  <c r="O5" i="6"/>
  <c r="N5" i="6"/>
  <c r="N8" i="6"/>
  <c r="S6" i="6"/>
  <c r="M3" i="6"/>
  <c r="M5" i="6"/>
  <c r="L3" i="6"/>
  <c r="L5" i="6"/>
  <c r="K3" i="6"/>
  <c r="K19" i="6"/>
  <c r="O19" i="6"/>
  <c r="R4" i="6"/>
  <c r="L8" i="6"/>
  <c r="R3" i="6"/>
  <c r="K9" i="6"/>
  <c r="U3" i="6"/>
  <c r="K10" i="6"/>
  <c r="T3" i="6"/>
  <c r="K8" i="6"/>
  <c r="S3" i="6"/>
  <c r="R5" i="6"/>
  <c r="M8" i="6"/>
  <c r="S5" i="6"/>
  <c r="O8" i="6"/>
  <c r="O9" i="6"/>
  <c r="L19" i="6"/>
  <c r="N19" i="6"/>
  <c r="S4" i="6"/>
  <c r="M10" i="6"/>
  <c r="T5" i="6"/>
  <c r="L9" i="6"/>
  <c r="U4" i="6"/>
  <c r="O10" i="6"/>
  <c r="M9" i="6"/>
  <c r="U5" i="6"/>
  <c r="L10" i="6"/>
  <c r="T4" i="6"/>
  <c r="O21" i="6"/>
  <c r="N25" i="6"/>
  <c r="N24" i="6"/>
  <c r="N23" i="6"/>
  <c r="V11" i="4"/>
  <c r="W11" i="4"/>
  <c r="X11" i="4"/>
  <c r="Y11" i="4"/>
  <c r="V12" i="4"/>
  <c r="W12" i="4"/>
  <c r="X12" i="4"/>
  <c r="Y12" i="4"/>
  <c r="V13" i="4"/>
  <c r="W13" i="4"/>
  <c r="X13" i="4"/>
  <c r="Y13" i="4"/>
  <c r="V14" i="4"/>
  <c r="W14" i="4"/>
  <c r="X14" i="4"/>
  <c r="Y14" i="4"/>
  <c r="V15" i="4"/>
  <c r="W15" i="4"/>
  <c r="X15" i="4"/>
  <c r="Y15" i="4"/>
  <c r="V16" i="4"/>
  <c r="W16" i="4"/>
  <c r="X16" i="4"/>
  <c r="Y16" i="4"/>
  <c r="V17" i="4"/>
  <c r="W17" i="4"/>
  <c r="X17" i="4"/>
  <c r="Y17" i="4"/>
  <c r="V18" i="4"/>
  <c r="W18" i="4"/>
  <c r="X18" i="4"/>
  <c r="Y18" i="4"/>
  <c r="V27" i="4"/>
  <c r="W27" i="4"/>
  <c r="Y27" i="4"/>
  <c r="Z27" i="4"/>
  <c r="Y29" i="4"/>
  <c r="Z29" i="4"/>
  <c r="Y31" i="4"/>
  <c r="Y32" i="4"/>
  <c r="Y33" i="4"/>
  <c r="V52" i="4"/>
  <c r="W52" i="4"/>
  <c r="X52" i="4"/>
  <c r="Y52" i="4"/>
  <c r="V53" i="4"/>
  <c r="W53" i="4"/>
  <c r="X53" i="4"/>
  <c r="Y53" i="4"/>
  <c r="V54" i="4"/>
  <c r="W54" i="4"/>
  <c r="X54" i="4"/>
  <c r="Y54" i="4"/>
  <c r="V55" i="4"/>
  <c r="W55" i="4"/>
  <c r="X55" i="4"/>
  <c r="Y55" i="4"/>
  <c r="V56" i="4"/>
  <c r="W56" i="4"/>
  <c r="X56" i="4"/>
  <c r="Y56" i="4"/>
  <c r="V57" i="4"/>
  <c r="W57" i="4"/>
  <c r="X57" i="4"/>
  <c r="Y57" i="4"/>
  <c r="V58" i="4"/>
  <c r="W58" i="4"/>
  <c r="X58" i="4"/>
  <c r="Y58" i="4"/>
  <c r="V59" i="4"/>
  <c r="W59" i="4"/>
  <c r="X59" i="4"/>
  <c r="Y59" i="4"/>
  <c r="Y68" i="4"/>
  <c r="Z68" i="4"/>
  <c r="Y70" i="4"/>
  <c r="Z70" i="4"/>
  <c r="Y72" i="4"/>
  <c r="Y73" i="4"/>
  <c r="Y74" i="4"/>
  <c r="V90" i="4"/>
  <c r="W90" i="4"/>
  <c r="X90" i="4"/>
  <c r="Y90" i="4"/>
  <c r="V91" i="4"/>
  <c r="W91" i="4"/>
  <c r="X91" i="4"/>
  <c r="Y91" i="4"/>
  <c r="V92" i="4"/>
  <c r="W92" i="4"/>
  <c r="X92" i="4"/>
  <c r="Y92" i="4"/>
  <c r="V93" i="4"/>
  <c r="W93" i="4"/>
  <c r="X93" i="4"/>
  <c r="Y93" i="4"/>
  <c r="V94" i="4"/>
  <c r="W94" i="4"/>
  <c r="X94" i="4"/>
  <c r="Y94" i="4"/>
  <c r="V95" i="4"/>
  <c r="W95" i="4"/>
  <c r="X95" i="4"/>
  <c r="Y95" i="4"/>
  <c r="V96" i="4"/>
  <c r="W96" i="4"/>
  <c r="X96" i="4"/>
  <c r="Y96" i="4"/>
  <c r="V97" i="4"/>
  <c r="W97" i="4"/>
  <c r="X97" i="4"/>
  <c r="Y97" i="4"/>
  <c r="V99" i="4"/>
  <c r="W99" i="4"/>
  <c r="X99" i="4"/>
  <c r="Y99" i="4"/>
  <c r="V128" i="4"/>
  <c r="W128" i="4"/>
  <c r="X128" i="4"/>
  <c r="Y128" i="4"/>
  <c r="V129" i="4"/>
  <c r="W129" i="4"/>
  <c r="X129" i="4"/>
  <c r="Y129" i="4"/>
  <c r="V130" i="4"/>
  <c r="W130" i="4"/>
  <c r="X130" i="4"/>
  <c r="Y130" i="4"/>
  <c r="V131" i="4"/>
  <c r="W131" i="4"/>
  <c r="X131" i="4"/>
  <c r="Y131" i="4"/>
  <c r="V132" i="4"/>
  <c r="W132" i="4"/>
  <c r="X132" i="4"/>
  <c r="Y132" i="4"/>
  <c r="V133" i="4"/>
  <c r="W133" i="4"/>
  <c r="X133" i="4"/>
  <c r="Y133" i="4"/>
  <c r="V134" i="4"/>
  <c r="W134" i="4"/>
  <c r="X134" i="4"/>
  <c r="Y134" i="4"/>
  <c r="V135" i="4"/>
  <c r="W135" i="4"/>
  <c r="X135" i="4"/>
  <c r="Y135" i="4"/>
  <c r="V137" i="4"/>
  <c r="W137" i="4"/>
  <c r="X137" i="4"/>
  <c r="Y137" i="4"/>
  <c r="V165" i="4"/>
  <c r="W165" i="4"/>
  <c r="X165" i="4"/>
  <c r="Y165" i="4"/>
  <c r="V166" i="4"/>
  <c r="W166" i="4"/>
  <c r="X166" i="4"/>
  <c r="Y166" i="4"/>
  <c r="V167" i="4"/>
  <c r="W167" i="4"/>
  <c r="X167" i="4"/>
  <c r="Y167" i="4"/>
  <c r="V168" i="4"/>
  <c r="W168" i="4"/>
  <c r="X168" i="4"/>
  <c r="Y168" i="4"/>
  <c r="V169" i="4"/>
  <c r="W169" i="4"/>
  <c r="X169" i="4"/>
  <c r="Y169" i="4"/>
  <c r="V170" i="4"/>
  <c r="W170" i="4"/>
  <c r="X170" i="4"/>
  <c r="Y170" i="4"/>
  <c r="V171" i="4"/>
  <c r="W171" i="4"/>
  <c r="X171" i="4"/>
  <c r="Y171" i="4"/>
  <c r="V172" i="4"/>
  <c r="W172" i="4"/>
  <c r="X172" i="4"/>
  <c r="Y172" i="4"/>
  <c r="V174" i="4"/>
  <c r="W174" i="4"/>
  <c r="X174" i="4"/>
  <c r="Y174" i="4"/>
  <c r="V204" i="4"/>
  <c r="W204" i="4"/>
  <c r="X204" i="4"/>
  <c r="Y204" i="4"/>
  <c r="V205" i="4"/>
  <c r="W205" i="4"/>
  <c r="X205" i="4"/>
  <c r="Y205" i="4"/>
  <c r="V206" i="4"/>
  <c r="W206" i="4"/>
  <c r="X206" i="4"/>
  <c r="Y206" i="4"/>
  <c r="V207" i="4"/>
  <c r="W207" i="4"/>
  <c r="X207" i="4"/>
  <c r="Y207" i="4"/>
  <c r="V208" i="4"/>
  <c r="W208" i="4"/>
  <c r="X208" i="4"/>
  <c r="Y208" i="4"/>
  <c r="V209" i="4"/>
  <c r="W209" i="4"/>
  <c r="X209" i="4"/>
  <c r="Y209" i="4"/>
  <c r="V210" i="4"/>
  <c r="W210" i="4"/>
  <c r="X210" i="4"/>
  <c r="Y210" i="4"/>
  <c r="V211" i="4"/>
  <c r="W211" i="4"/>
  <c r="X211" i="4"/>
  <c r="Y211" i="4"/>
  <c r="V213" i="4"/>
  <c r="W213" i="4"/>
  <c r="X213" i="4"/>
  <c r="Y213" i="4"/>
  <c r="J3" i="7"/>
  <c r="K3" i="7"/>
  <c r="L3" i="7"/>
  <c r="M3" i="7"/>
  <c r="J4" i="7"/>
  <c r="K4" i="7"/>
  <c r="L4" i="7"/>
  <c r="M4" i="7"/>
  <c r="J5" i="7"/>
  <c r="K5" i="7"/>
  <c r="L5" i="7"/>
  <c r="M5" i="7"/>
  <c r="J6" i="7"/>
  <c r="K6" i="7"/>
  <c r="L6" i="7"/>
  <c r="M6" i="7"/>
  <c r="J7" i="7"/>
  <c r="K7" i="7"/>
  <c r="L7" i="7"/>
  <c r="M7" i="7"/>
  <c r="J8" i="7"/>
  <c r="K8" i="7"/>
  <c r="L8" i="7"/>
  <c r="M8" i="7"/>
  <c r="J9" i="7"/>
  <c r="K9" i="7"/>
  <c r="L9" i="7"/>
  <c r="M9" i="7"/>
  <c r="J10" i="7"/>
  <c r="K10" i="7"/>
  <c r="L10" i="7"/>
  <c r="M10" i="7"/>
  <c r="J19" i="7"/>
  <c r="K19" i="7"/>
  <c r="M19" i="7"/>
  <c r="N19" i="7"/>
  <c r="M21" i="7"/>
  <c r="N21" i="7"/>
  <c r="M23" i="7"/>
  <c r="M24" i="7"/>
  <c r="M25" i="7"/>
  <c r="R6" i="6"/>
  <c r="N10" i="6"/>
  <c r="T6" i="6"/>
  <c r="N9" i="6"/>
  <c r="U6" i="6"/>
  <c r="L5" i="8"/>
  <c r="K19" i="8"/>
  <c r="O19" i="8"/>
  <c r="O5" i="8"/>
  <c r="N8" i="8"/>
  <c r="S6" i="8" s="1"/>
  <c r="O8" i="8"/>
  <c r="O9" i="8"/>
  <c r="L8" i="8"/>
  <c r="R4" i="8"/>
  <c r="K5" i="8"/>
  <c r="R17" i="8"/>
  <c r="R24" i="8"/>
  <c r="R5" i="9"/>
  <c r="M10" i="9"/>
  <c r="T5" i="9"/>
  <c r="R6" i="9"/>
  <c r="O10" i="9"/>
  <c r="O9" i="9"/>
  <c r="M8" i="9"/>
  <c r="S5" i="9"/>
  <c r="K8" i="9"/>
  <c r="S3" i="9"/>
  <c r="R3" i="9"/>
  <c r="N8" i="9"/>
  <c r="S6" i="9"/>
  <c r="R14" i="9"/>
  <c r="L5" i="9"/>
  <c r="R15" i="9"/>
  <c r="R21" i="9"/>
  <c r="R17" i="9"/>
  <c r="L19" i="8"/>
  <c r="N19" i="8"/>
  <c r="O21" i="8"/>
  <c r="S4" i="8"/>
  <c r="R3" i="8"/>
  <c r="L10" i="8"/>
  <c r="T4" i="8"/>
  <c r="O10" i="8"/>
  <c r="L9" i="8"/>
  <c r="U4" i="8"/>
  <c r="K8" i="8"/>
  <c r="S3" i="8"/>
  <c r="K9" i="9"/>
  <c r="U3" i="9"/>
  <c r="L9" i="9"/>
  <c r="U4" i="9"/>
  <c r="R4" i="9"/>
  <c r="K19" i="9"/>
  <c r="O19" i="9"/>
  <c r="L8" i="9"/>
  <c r="M9" i="9"/>
  <c r="U5" i="9"/>
  <c r="N10" i="9"/>
  <c r="T6" i="9"/>
  <c r="K10" i="9"/>
  <c r="T3" i="9"/>
  <c r="N9" i="9"/>
  <c r="U6" i="9"/>
  <c r="K10" i="8"/>
  <c r="T3" i="8"/>
  <c r="K9" i="8"/>
  <c r="U3" i="8"/>
  <c r="N23" i="8"/>
  <c r="N24" i="8"/>
  <c r="N25" i="8"/>
  <c r="S4" i="9"/>
  <c r="L19" i="9"/>
  <c r="N19" i="9"/>
  <c r="L10" i="9"/>
  <c r="T4" i="9"/>
  <c r="O21" i="9"/>
  <c r="N24" i="9"/>
  <c r="N23" i="9"/>
  <c r="N25" i="9"/>
  <c r="M5" i="8"/>
  <c r="R5" i="8"/>
  <c r="M8" i="8"/>
  <c r="S5" i="8"/>
  <c r="M10" i="8"/>
  <c r="T5" i="8"/>
  <c r="M9" i="8"/>
  <c r="U5" i="8"/>
  <c r="M10" i="10" l="1"/>
  <c r="T5" i="10" s="1"/>
  <c r="R5" i="10"/>
  <c r="N9" i="10"/>
  <c r="U6" i="10" s="1"/>
  <c r="S6" i="10"/>
  <c r="N10" i="10"/>
  <c r="T6" i="10" s="1"/>
  <c r="O10" i="10"/>
  <c r="O9" i="10"/>
  <c r="K10" i="10"/>
  <c r="T3" i="10" s="1"/>
  <c r="S4" i="10"/>
  <c r="L19" i="10"/>
  <c r="N19" i="10" s="1"/>
  <c r="O21" i="10" s="1"/>
  <c r="N9" i="8"/>
  <c r="U6" i="8" s="1"/>
  <c r="N10" i="8"/>
  <c r="T6" i="8" s="1"/>
  <c r="N23" i="10" l="1"/>
  <c r="N24" i="10"/>
  <c r="N25" i="10"/>
</calcChain>
</file>

<file path=xl/sharedStrings.xml><?xml version="1.0" encoding="utf-8"?>
<sst xmlns="http://schemas.openxmlformats.org/spreadsheetml/2006/main" count="1974" uniqueCount="476">
  <si>
    <t>% Uninsured by Race/Ethnicity</t>
  </si>
  <si>
    <t>Asian</t>
  </si>
  <si>
    <t>Hispanic</t>
  </si>
  <si>
    <t>Data Source</t>
  </si>
  <si>
    <t>American Community Survey, 1 Year Estimates - Detailed Tables</t>
  </si>
  <si>
    <t>Travis County</t>
  </si>
  <si>
    <t>Total Population</t>
  </si>
  <si>
    <t>Black</t>
  </si>
  <si>
    <t>White</t>
  </si>
  <si>
    <t>Individuals with no private or public health insurance coverage for the civilian non-institutionalized population by race/ethnicity</t>
  </si>
  <si>
    <t>MOE</t>
  </si>
  <si>
    <t>Lower</t>
  </si>
  <si>
    <t>Upper</t>
  </si>
  <si>
    <t>B27001B</t>
  </si>
  <si>
    <t>B27001D</t>
  </si>
  <si>
    <t>B27001H</t>
  </si>
  <si>
    <t>B27001I</t>
  </si>
  <si>
    <t>B27001D: HEALTH INSURANCE COVERAGE STATUS BY AGE (ASIAN ALONE) - Universe: Asian alone civilian noninstitutionalized population</t>
  </si>
  <si>
    <t>2015 American Community Survey 1-Year Estimates</t>
  </si>
  <si>
    <t/>
  </si>
  <si>
    <r>
      <rPr>
        <sz val="10"/>
        <color indexed="8"/>
        <rFont val="SansSerif"/>
      </rPr>
      <t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t>
    </r>
  </si>
  <si>
    <r>
      <rPr>
        <sz val="10"/>
        <color indexed="8"/>
        <rFont val="SansSerif"/>
      </rPr>
      <t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t>
    </r>
  </si>
  <si>
    <t>Travis County, Texas</t>
  </si>
  <si>
    <t>Estimate</t>
  </si>
  <si>
    <t>Margin of Error</t>
  </si>
  <si>
    <t>Total:</t>
  </si>
  <si>
    <t>Number Uninsured &lt; 65</t>
  </si>
  <si>
    <t xml:space="preserve">  Under 6 years:</t>
  </si>
  <si>
    <t xml:space="preserve">    With health insurance coverage</t>
  </si>
  <si>
    <t>% Uninsured</t>
  </si>
  <si>
    <t xml:space="preserve">    No health insurance coverage</t>
  </si>
  <si>
    <t>MOE Uninsured</t>
  </si>
  <si>
    <t xml:space="preserve">  6 to 17 years:</t>
  </si>
  <si>
    <t>MOE Population</t>
  </si>
  <si>
    <t>MOE %</t>
  </si>
  <si>
    <t xml:space="preserve">  18 to 24 years:</t>
  </si>
  <si>
    <t xml:space="preserve">  25 to 34 years:</t>
  </si>
  <si>
    <t xml:space="preserve">  35 to 44 years:</t>
  </si>
  <si>
    <t xml:space="preserve">  45 to 54 years:</t>
  </si>
  <si>
    <t xml:space="preserve">  55 to 64 years:</t>
  </si>
  <si>
    <t xml:space="preserve">  65 to 74 years:</t>
  </si>
  <si>
    <t xml:space="preserve">  75 years and over:</t>
  </si>
  <si>
    <t>% of total</t>
  </si>
  <si>
    <t>2016 American Community Survey 1-Year Estimates</t>
  </si>
  <si>
    <r>
      <rPr>
        <b/>
        <sz val="10"/>
        <color indexed="8"/>
        <rFont val="SansSerif"/>
      </rPr>
      <t>Tell us what you think.</t>
    </r>
    <r>
      <rPr>
        <sz val="10"/>
        <color indexed="8"/>
        <rFont val="SansSerif"/>
      </rPr>
      <t xml:space="preserve"> Provide feedback to help make American Community Survey data more useful for you.
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t>
    </r>
  </si>
  <si>
    <t>Determining Statistical Significance</t>
  </si>
  <si>
    <t>when comparing two estimates and testing for significance</t>
  </si>
  <si>
    <r>
      <t>Estimate</t>
    </r>
    <r>
      <rPr>
        <vertAlign val="subscript"/>
        <sz val="12"/>
        <color indexed="8"/>
        <rFont val="Tw Cen MT"/>
        <family val="2"/>
      </rPr>
      <t>#1</t>
    </r>
  </si>
  <si>
    <r>
      <t>MOE</t>
    </r>
    <r>
      <rPr>
        <vertAlign val="subscript"/>
        <sz val="12"/>
        <color indexed="8"/>
        <rFont val="Tw Cen MT"/>
        <family val="2"/>
      </rPr>
      <t>#1</t>
    </r>
  </si>
  <si>
    <r>
      <t>SE</t>
    </r>
    <r>
      <rPr>
        <vertAlign val="subscript"/>
        <sz val="12"/>
        <color indexed="8"/>
        <rFont val="Tw Cen MT"/>
        <family val="2"/>
      </rPr>
      <t>#1</t>
    </r>
  </si>
  <si>
    <r>
      <t>Difference (E</t>
    </r>
    <r>
      <rPr>
        <vertAlign val="subscript"/>
        <sz val="12"/>
        <color indexed="8"/>
        <rFont val="Tw Cen MT"/>
        <family val="2"/>
      </rPr>
      <t>1</t>
    </r>
    <r>
      <rPr>
        <sz val="12"/>
        <color indexed="8"/>
        <rFont val="Tw Cen MT"/>
        <family val="2"/>
      </rPr>
      <t>-E</t>
    </r>
    <r>
      <rPr>
        <vertAlign val="subscript"/>
        <sz val="12"/>
        <color indexed="8"/>
        <rFont val="Tw Cen MT"/>
        <family val="2"/>
      </rPr>
      <t>2</t>
    </r>
    <r>
      <rPr>
        <sz val="12"/>
        <color indexed="8"/>
        <rFont val="Tw Cen MT"/>
        <family val="2"/>
      </rPr>
      <t>)</t>
    </r>
  </si>
  <si>
    <r>
      <t>Estimate</t>
    </r>
    <r>
      <rPr>
        <vertAlign val="subscript"/>
        <sz val="12"/>
        <color indexed="8"/>
        <rFont val="Tw Cen MT"/>
        <family val="2"/>
      </rPr>
      <t>#2</t>
    </r>
  </si>
  <si>
    <r>
      <t>MOE</t>
    </r>
    <r>
      <rPr>
        <vertAlign val="subscript"/>
        <sz val="12"/>
        <color indexed="8"/>
        <rFont val="Tw Cen MT"/>
        <family val="2"/>
      </rPr>
      <t>#2</t>
    </r>
  </si>
  <si>
    <r>
      <t>SE</t>
    </r>
    <r>
      <rPr>
        <vertAlign val="subscript"/>
        <sz val="12"/>
        <color indexed="8"/>
        <rFont val="Tw Cen MT"/>
        <family val="2"/>
      </rPr>
      <t>#2</t>
    </r>
  </si>
  <si>
    <t>Test Value</t>
  </si>
  <si>
    <t>90-percent confidence level:</t>
  </si>
  <si>
    <t>95-percent confidence level:</t>
  </si>
  <si>
    <t>99-percent confidence level:</t>
  </si>
  <si>
    <t>Increase in Asian uninsured population falls within overlapping margins of error. Please see below for significance at the 90-, 95-, and 99-percent confidence levels.</t>
  </si>
  <si>
    <t>2017 American Community Survey 1-Year Estimates</t>
  </si>
  <si>
    <t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t>
  </si>
  <si>
    <t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t>
  </si>
  <si>
    <t>2011 American Community Survey 1-Year Estimates</t>
  </si>
  <si>
    <t>2010 American Community Survey 1-Year Estimates</t>
  </si>
  <si>
    <t>2009 American Community Survey 1-Year Estimates</t>
  </si>
  <si>
    <t>873</t>
  </si>
  <si>
    <t>+/-289</t>
  </si>
  <si>
    <t>40</t>
  </si>
  <si>
    <t>+/-72</t>
  </si>
  <si>
    <t>GEO_ID</t>
  </si>
  <si>
    <t>id</t>
  </si>
  <si>
    <t>0500000US48453</t>
  </si>
  <si>
    <t>NAME</t>
  </si>
  <si>
    <t>Geographic Area Name</t>
  </si>
  <si>
    <t>Total</t>
  </si>
  <si>
    <t>B27001_001E</t>
  </si>
  <si>
    <t>Estimate!!Total:</t>
  </si>
  <si>
    <t>B27001_001M</t>
  </si>
  <si>
    <t>Margin of Error!!Total:</t>
  </si>
  <si>
    <t>Total Population Under 65</t>
  </si>
  <si>
    <t>B27001_002E</t>
  </si>
  <si>
    <t>Estimate!!Total:!!Male:</t>
  </si>
  <si>
    <t>B27001_002M</t>
  </si>
  <si>
    <t>Margin of Error!!Total:!!Male:</t>
  </si>
  <si>
    <t>B27001_003E</t>
  </si>
  <si>
    <t>Estimate!!Total:!!Male:!!Under 6 years:</t>
  </si>
  <si>
    <t>B27001_003M</t>
  </si>
  <si>
    <t>Margin of Error!!Total:!!Male:!!Under 6 years:</t>
  </si>
  <si>
    <t>B27001_004E</t>
  </si>
  <si>
    <t>Estimate!!Total:!!Male:!!Under 6 years:!!With health insurance coverage</t>
  </si>
  <si>
    <t>B27001_004M</t>
  </si>
  <si>
    <t>Margin of Error!!Total:!!Male:!!Under 6 years:!!With health insurance coverage</t>
  </si>
  <si>
    <t>B27001_005E</t>
  </si>
  <si>
    <t>Estimate!!Total:!!Male:!!Under 6 years:!!No health insurance coverage</t>
  </si>
  <si>
    <t>B27001_005M</t>
  </si>
  <si>
    <t>Margin of Error!!Total:!!Male:!!Under 6 years:!!No health insurance coverage</t>
  </si>
  <si>
    <t>B27001_006E</t>
  </si>
  <si>
    <t>Estimate!!Total:!!Male:!!6 to 18 years:</t>
  </si>
  <si>
    <t>B27001_006M</t>
  </si>
  <si>
    <t>Margin of Error!!Total:!!Male:!!6 to 18 years:</t>
  </si>
  <si>
    <t>B27001_007E</t>
  </si>
  <si>
    <t>Estimate!!Total:!!Male:!!6 to 18 years:!!With health insurance coverage</t>
  </si>
  <si>
    <t>B27001_007M</t>
  </si>
  <si>
    <t>Margin of Error!!Total:!!Male:!!6 to 18 years:!!With health insurance coverage</t>
  </si>
  <si>
    <t>B27001_008E</t>
  </si>
  <si>
    <t>Estimate!!Total:!!Male:!!6 to 18 years:!!No health insurance coverage</t>
  </si>
  <si>
    <t>B27001_008M</t>
  </si>
  <si>
    <t>Margin of Error!!Total:!!Male:!!6 to 18 years:!!No health insurance coverage</t>
  </si>
  <si>
    <t>B27001_009E</t>
  </si>
  <si>
    <t>Estimate!!Total:!!Male:!!19 to 25 years:</t>
  </si>
  <si>
    <t>B27001_009M</t>
  </si>
  <si>
    <t>Margin of Error!!Total:!!Male:!!19 to 25 years:</t>
  </si>
  <si>
    <t>B27001_010E</t>
  </si>
  <si>
    <t>Estimate!!Total:!!Male:!!19 to 25 years:!!With health insurance coverage</t>
  </si>
  <si>
    <t>B27001_010M</t>
  </si>
  <si>
    <t>Margin of Error!!Total:!!Male:!!19 to 25 years:!!With health insurance coverage</t>
  </si>
  <si>
    <t>B27001_011E</t>
  </si>
  <si>
    <t>Estimate!!Total:!!Male:!!19 to 25 years:!!No health insurance coverage</t>
  </si>
  <si>
    <t>B27001_011M</t>
  </si>
  <si>
    <t>Margin of Error!!Total:!!Male:!!19 to 25 years:!!No health insurance coverage</t>
  </si>
  <si>
    <t>B27001_012E</t>
  </si>
  <si>
    <t>Estimate!!Total:!!Male:!!26 to 34 years:</t>
  </si>
  <si>
    <t>B27001_012M</t>
  </si>
  <si>
    <t>Margin of Error!!Total:!!Male:!!26 to 34 years:</t>
  </si>
  <si>
    <t>B27001_013E</t>
  </si>
  <si>
    <t>Estimate!!Total:!!Male:!!26 to 34 years:!!With health insurance coverage</t>
  </si>
  <si>
    <t>B27001_013M</t>
  </si>
  <si>
    <t>Margin of Error!!Total:!!Male:!!26 to 34 years:!!With health insurance coverage</t>
  </si>
  <si>
    <t>B27001_014E</t>
  </si>
  <si>
    <t>Estimate!!Total:!!Male:!!26 to 34 years:!!No health insurance coverage</t>
  </si>
  <si>
    <t>B27001_014M</t>
  </si>
  <si>
    <t>Margin of Error!!Total:!!Male:!!26 to 34 years:!!No health insurance coverage</t>
  </si>
  <si>
    <t>B27001_015E</t>
  </si>
  <si>
    <t>Estimate!!Total:!!Male:!!35 to 44 years:</t>
  </si>
  <si>
    <t>B27001_015M</t>
  </si>
  <si>
    <t>Margin of Error!!Total:!!Male:!!35 to 44 years:</t>
  </si>
  <si>
    <t>B27001_016E</t>
  </si>
  <si>
    <t>Estimate!!Total:!!Male:!!35 to 44 years:!!With health insurance coverage</t>
  </si>
  <si>
    <t>B27001_016M</t>
  </si>
  <si>
    <t>Margin of Error!!Total:!!Male:!!35 to 44 years:!!With health insurance coverage</t>
  </si>
  <si>
    <t>B27001_017E</t>
  </si>
  <si>
    <t>Estimate!!Total:!!Male:!!35 to 44 years:!!No health insurance coverage</t>
  </si>
  <si>
    <t>B27001_017M</t>
  </si>
  <si>
    <t>Margin of Error!!Total:!!Male:!!35 to 44 years:!!No health insurance coverage</t>
  </si>
  <si>
    <t>B27001_018E</t>
  </si>
  <si>
    <t>Estimate!!Total:!!Male:!!45 to 54 years:</t>
  </si>
  <si>
    <t>B27001_018M</t>
  </si>
  <si>
    <t>Margin of Error!!Total:!!Male:!!45 to 54 years:</t>
  </si>
  <si>
    <t>B27001_019E</t>
  </si>
  <si>
    <t>Estimate!!Total:!!Male:!!45 to 54 years:!!With health insurance coverage</t>
  </si>
  <si>
    <t>B27001_019M</t>
  </si>
  <si>
    <t>Margin of Error!!Total:!!Male:!!45 to 54 years:!!With health insurance coverage</t>
  </si>
  <si>
    <t>B27001_020E</t>
  </si>
  <si>
    <t>Estimate!!Total:!!Male:!!45 to 54 years:!!No health insurance coverage</t>
  </si>
  <si>
    <t>B27001_020M</t>
  </si>
  <si>
    <t>Margin of Error!!Total:!!Male:!!45 to 54 years:!!No health insurance coverage</t>
  </si>
  <si>
    <t>B27001_021E</t>
  </si>
  <si>
    <t>Estimate!!Total:!!Male:!!55 to 64 years:</t>
  </si>
  <si>
    <t>B27001_021M</t>
  </si>
  <si>
    <t>Margin of Error!!Total:!!Male:!!55 to 64 years:</t>
  </si>
  <si>
    <t>B27001_022E</t>
  </si>
  <si>
    <t>Estimate!!Total:!!Male:!!55 to 64 years:!!With health insurance coverage</t>
  </si>
  <si>
    <t>B27001_022M</t>
  </si>
  <si>
    <t>Margin of Error!!Total:!!Male:!!55 to 64 years:!!With health insurance coverage</t>
  </si>
  <si>
    <t>B27001_023E</t>
  </si>
  <si>
    <t>Estimate!!Total:!!Male:!!55 to 64 years:!!No health insurance coverage</t>
  </si>
  <si>
    <t>B27001_023M</t>
  </si>
  <si>
    <t>Margin of Error!!Total:!!Male:!!55 to 64 years:!!No health insurance coverage</t>
  </si>
  <si>
    <t>B27001_024E</t>
  </si>
  <si>
    <t>Estimate!!Total:!!Male:!!65 to 74 years:</t>
  </si>
  <si>
    <t>B27001_024M</t>
  </si>
  <si>
    <t>Margin of Error!!Total:!!Male:!!65 to 74 years:</t>
  </si>
  <si>
    <t>B27001_025E</t>
  </si>
  <si>
    <t>Estimate!!Total:!!Male:!!65 to 74 years:!!With health insurance coverage</t>
  </si>
  <si>
    <t>B27001_025M</t>
  </si>
  <si>
    <t>Margin of Error!!Total:!!Male:!!65 to 74 years:!!With health insurance coverage</t>
  </si>
  <si>
    <t>B27001_026E</t>
  </si>
  <si>
    <t>Estimate!!Total:!!Male:!!65 to 74 years:!!No health insurance coverage</t>
  </si>
  <si>
    <t>B27001_026M</t>
  </si>
  <si>
    <t>Margin of Error!!Total:!!Male:!!65 to 74 years:!!No health insurance coverage</t>
  </si>
  <si>
    <t>B27001_027E</t>
  </si>
  <si>
    <t>Estimate!!Total:!!Male:!!75 years and over:</t>
  </si>
  <si>
    <t>B27001_027M</t>
  </si>
  <si>
    <t>Margin of Error!!Total:!!Male:!!75 years and over:</t>
  </si>
  <si>
    <t>B27001_028E</t>
  </si>
  <si>
    <t>Estimate!!Total:!!Male:!!75 years and over:!!With health insurance coverage</t>
  </si>
  <si>
    <t>B27001_028M</t>
  </si>
  <si>
    <t>Margin of Error!!Total:!!Male:!!75 years and over:!!With health insurance coverage</t>
  </si>
  <si>
    <t>B27001_029E</t>
  </si>
  <si>
    <t>Estimate!!Total:!!Male:!!75 years and over:!!No health insurance coverage</t>
  </si>
  <si>
    <t>B27001_029M</t>
  </si>
  <si>
    <t>Margin of Error!!Total:!!Male:!!75 years and over:!!No health insurance coverage</t>
  </si>
  <si>
    <t>B27001_030E</t>
  </si>
  <si>
    <t>Estimate!!Total:!!Female:</t>
  </si>
  <si>
    <t>B27001_030M</t>
  </si>
  <si>
    <t>Margin of Error!!Total:!!Female:</t>
  </si>
  <si>
    <t>B27001_031E</t>
  </si>
  <si>
    <t>Estimate!!Total:!!Female:!!Under 6 years:</t>
  </si>
  <si>
    <t>B27001_031M</t>
  </si>
  <si>
    <t>Margin of Error!!Total:!!Female:!!Under 6 years:</t>
  </si>
  <si>
    <t>B27001_032E</t>
  </si>
  <si>
    <t>Estimate!!Total:!!Female:!!Under 6 years:!!With health insurance coverage</t>
  </si>
  <si>
    <t>B27001_032M</t>
  </si>
  <si>
    <t>Margin of Error!!Total:!!Female:!!Under 6 years:!!With health insurance coverage</t>
  </si>
  <si>
    <t>B27001_033E</t>
  </si>
  <si>
    <t>Estimate!!Total:!!Female:!!Under 6 years:!!No health insurance coverage</t>
  </si>
  <si>
    <t>B27001_033M</t>
  </si>
  <si>
    <t>Margin of Error!!Total:!!Female:!!Under 6 years:!!No health insurance coverage</t>
  </si>
  <si>
    <t>B27001_034E</t>
  </si>
  <si>
    <t>Estimate!!Total:!!Female:!!6 to 18 years:</t>
  </si>
  <si>
    <t>B27001_034M</t>
  </si>
  <si>
    <t>Margin of Error!!Total:!!Female:!!6 to 18 years:</t>
  </si>
  <si>
    <t>B27001_035E</t>
  </si>
  <si>
    <t>Estimate!!Total:!!Female:!!6 to 18 years:!!With health insurance coverage</t>
  </si>
  <si>
    <t>B27001_035M</t>
  </si>
  <si>
    <t>Margin of Error!!Total:!!Female:!!6 to 18 years:!!With health insurance coverage</t>
  </si>
  <si>
    <t>B27001_036E</t>
  </si>
  <si>
    <t>Estimate!!Total:!!Female:!!6 to 18 years:!!No health insurance coverage</t>
  </si>
  <si>
    <t>B27001_036M</t>
  </si>
  <si>
    <t>Margin of Error!!Total:!!Female:!!6 to 18 years:!!No health insurance coverage</t>
  </si>
  <si>
    <t>B27001_037E</t>
  </si>
  <si>
    <t>Estimate!!Total:!!Female:!!19 to 25 years:</t>
  </si>
  <si>
    <t>B27001_037M</t>
  </si>
  <si>
    <t>Margin of Error!!Total:!!Female:!!19 to 25 years:</t>
  </si>
  <si>
    <t>B27001_038E</t>
  </si>
  <si>
    <t>Estimate!!Total:!!Female:!!19 to 25 years:!!With health insurance coverage</t>
  </si>
  <si>
    <t>B27001_038M</t>
  </si>
  <si>
    <t>Margin of Error!!Total:!!Female:!!19 to 25 years:!!With health insurance coverage</t>
  </si>
  <si>
    <t>B27001_039E</t>
  </si>
  <si>
    <t>Estimate!!Total:!!Female:!!19 to 25 years:!!No health insurance coverage</t>
  </si>
  <si>
    <t>B27001_039M</t>
  </si>
  <si>
    <t>Margin of Error!!Total:!!Female:!!19 to 25 years:!!No health insurance coverage</t>
  </si>
  <si>
    <t>B27001_040E</t>
  </si>
  <si>
    <t>Estimate!!Total:!!Female:!!26 to 34 years:</t>
  </si>
  <si>
    <t>B27001_040M</t>
  </si>
  <si>
    <t>Margin of Error!!Total:!!Female:!!26 to 34 years:</t>
  </si>
  <si>
    <t>B27001_041E</t>
  </si>
  <si>
    <t>Estimate!!Total:!!Female:!!26 to 34 years:!!With health insurance coverage</t>
  </si>
  <si>
    <t>B27001_041M</t>
  </si>
  <si>
    <t>Margin of Error!!Total:!!Female:!!26 to 34 years:!!With health insurance coverage</t>
  </si>
  <si>
    <t>B27001_042E</t>
  </si>
  <si>
    <t>Estimate!!Total:!!Female:!!26 to 34 years:!!No health insurance coverage</t>
  </si>
  <si>
    <t>B27001_042M</t>
  </si>
  <si>
    <t>Margin of Error!!Total:!!Female:!!26 to 34 years:!!No health insurance coverage</t>
  </si>
  <si>
    <t>B27001_043E</t>
  </si>
  <si>
    <t>Estimate!!Total:!!Female:!!35 to 44 years:</t>
  </si>
  <si>
    <t>B27001_043M</t>
  </si>
  <si>
    <t>Margin of Error!!Total:!!Female:!!35 to 44 years:</t>
  </si>
  <si>
    <t>B27001_044E</t>
  </si>
  <si>
    <t>Estimate!!Total:!!Female:!!35 to 44 years:!!With health insurance coverage</t>
  </si>
  <si>
    <t>B27001_044M</t>
  </si>
  <si>
    <t>Margin of Error!!Total:!!Female:!!35 to 44 years:!!With health insurance coverage</t>
  </si>
  <si>
    <t>B27001_045E</t>
  </si>
  <si>
    <t>Estimate!!Total:!!Female:!!35 to 44 years:!!No health insurance coverage</t>
  </si>
  <si>
    <t>B27001_045M</t>
  </si>
  <si>
    <t>Margin of Error!!Total:!!Female:!!35 to 44 years:!!No health insurance coverage</t>
  </si>
  <si>
    <t>B27001_046E</t>
  </si>
  <si>
    <t>Estimate!!Total:!!Female:!!45 to 54 years:</t>
  </si>
  <si>
    <t>B27001_046M</t>
  </si>
  <si>
    <t>Margin of Error!!Total:!!Female:!!45 to 54 years:</t>
  </si>
  <si>
    <t>B27001_047E</t>
  </si>
  <si>
    <t>Estimate!!Total:!!Female:!!45 to 54 years:!!With health insurance coverage</t>
  </si>
  <si>
    <t>B27001_047M</t>
  </si>
  <si>
    <t>Margin of Error!!Total:!!Female:!!45 to 54 years:!!With health insurance coverage</t>
  </si>
  <si>
    <t>B27001_048E</t>
  </si>
  <si>
    <t>Estimate!!Total:!!Female:!!45 to 54 years:!!No health insurance coverage</t>
  </si>
  <si>
    <t>B27001_048M</t>
  </si>
  <si>
    <t>Margin of Error!!Total:!!Female:!!45 to 54 years:!!No health insurance coverage</t>
  </si>
  <si>
    <t>B27001_049E</t>
  </si>
  <si>
    <t>Estimate!!Total:!!Female:!!55 to 64 years:</t>
  </si>
  <si>
    <t>B27001_049M</t>
  </si>
  <si>
    <t>Margin of Error!!Total:!!Female:!!55 to 64 years:</t>
  </si>
  <si>
    <t>B27001_050E</t>
  </si>
  <si>
    <t>Estimate!!Total:!!Female:!!55 to 64 years:!!With health insurance coverage</t>
  </si>
  <si>
    <t>B27001_050M</t>
  </si>
  <si>
    <t>Margin of Error!!Total:!!Female:!!55 to 64 years:!!With health insurance coverage</t>
  </si>
  <si>
    <t>B27001_051E</t>
  </si>
  <si>
    <t>Estimate!!Total:!!Female:!!55 to 64 years:!!No health insurance coverage</t>
  </si>
  <si>
    <t>B27001_051M</t>
  </si>
  <si>
    <t>Margin of Error!!Total:!!Female:!!55 to 64 years:!!No health insurance coverage</t>
  </si>
  <si>
    <t>B27001_052E</t>
  </si>
  <si>
    <t>Estimate!!Total:!!Female:!!65 to 74 years:</t>
  </si>
  <si>
    <t>B27001_052M</t>
  </si>
  <si>
    <t>Margin of Error!!Total:!!Female:!!65 to 74 years:</t>
  </si>
  <si>
    <t>B27001_053E</t>
  </si>
  <si>
    <t>Estimate!!Total:!!Female:!!65 to 74 years:!!With health insurance coverage</t>
  </si>
  <si>
    <t>B27001_053M</t>
  </si>
  <si>
    <t>Margin of Error!!Total:!!Female:!!65 to 74 years:!!With health insurance coverage</t>
  </si>
  <si>
    <t>B27001_054E</t>
  </si>
  <si>
    <t>Estimate!!Total:!!Female:!!65 to 74 years:!!No health insurance coverage</t>
  </si>
  <si>
    <t>B27001_054M</t>
  </si>
  <si>
    <t>Margin of Error!!Total:!!Female:!!65 to 74 years:!!No health insurance coverage</t>
  </si>
  <si>
    <t>B27001_055E</t>
  </si>
  <si>
    <t>Estimate!!Total:!!Female:!!75 years and over:</t>
  </si>
  <si>
    <t>B27001_055M</t>
  </si>
  <si>
    <t>Margin of Error!!Total:!!Female:!!75 years and over:</t>
  </si>
  <si>
    <t>B27001_056E</t>
  </si>
  <si>
    <t>Estimate!!Total:!!Female:!!75 years and over:!!With health insurance coverage</t>
  </si>
  <si>
    <t>B27001_056M</t>
  </si>
  <si>
    <t>Margin of Error!!Total:!!Female:!!75 years and over:!!With health insurance coverage</t>
  </si>
  <si>
    <t>B27001_057E</t>
  </si>
  <si>
    <t>Estimate!!Total:!!Female:!!75 years and over:!!No health insurance coverage</t>
  </si>
  <si>
    <t>B27001_057M</t>
  </si>
  <si>
    <t>Margin of Error!!Total:!!Female:!!75 years and over:!!No health insurance coverage</t>
  </si>
  <si>
    <t>B27001B_001E</t>
  </si>
  <si>
    <t>Estimate!!Total</t>
  </si>
  <si>
    <t>B27001B_001M</t>
  </si>
  <si>
    <t>Margin of Error!!Total</t>
  </si>
  <si>
    <t>B27001B_002E</t>
  </si>
  <si>
    <t>Estimate!!Total!!Under 6 years</t>
  </si>
  <si>
    <t>B27001B_002M</t>
  </si>
  <si>
    <t>Margin of Error!!Total!!Under 6 years</t>
  </si>
  <si>
    <t>B27001B_003E</t>
  </si>
  <si>
    <t>Estimate!!Total!!Under 6 years!!With health insurance coverage</t>
  </si>
  <si>
    <t>B27001B_003M</t>
  </si>
  <si>
    <t>Margin of Error!!Total!!Under 6 years!!With health insurance coverage</t>
  </si>
  <si>
    <t>B27001B_004E</t>
  </si>
  <si>
    <t>Estimate!!Total!!Under 6 years!!No health insurance coverage</t>
  </si>
  <si>
    <t>B27001B_004M</t>
  </si>
  <si>
    <t>Margin of Error!!Total!!Under 6 years!!No health insurance coverage</t>
  </si>
  <si>
    <t>B27001B_005E</t>
  </si>
  <si>
    <t>Estimate!!Total!!6 to 18 years</t>
  </si>
  <si>
    <t>B27001B_005M</t>
  </si>
  <si>
    <t>Margin of Error!!Total!!6 to 18 years</t>
  </si>
  <si>
    <t>B27001B_006E</t>
  </si>
  <si>
    <t>Estimate!!Total!!6 to 18 years!!With health insurance coverage</t>
  </si>
  <si>
    <t>B27001B_006M</t>
  </si>
  <si>
    <t>Margin of Error!!Total!!6 to 18 years!!With health insurance coverage</t>
  </si>
  <si>
    <t>B27001B_007E</t>
  </si>
  <si>
    <t>Estimate!!Total!!6 to 18 years!!No health insurance coverage</t>
  </si>
  <si>
    <t>B27001B_007M</t>
  </si>
  <si>
    <t>Margin of Error!!Total!!6 to 18 years!!No health insurance coverage</t>
  </si>
  <si>
    <t>B27001B_008E</t>
  </si>
  <si>
    <t>Estimate!!Total!!19 to 25 years</t>
  </si>
  <si>
    <t>B27001B_008M</t>
  </si>
  <si>
    <t>Margin of Error!!Total!!19 to 25 years</t>
  </si>
  <si>
    <t>B27001B_009E</t>
  </si>
  <si>
    <t>Estimate!!Total!!19 to 25 years!!With health insurance coverage</t>
  </si>
  <si>
    <t>B27001B_009M</t>
  </si>
  <si>
    <t>Margin of Error!!Total!!19 to 25 years!!With health insurance coverage</t>
  </si>
  <si>
    <t>B27001B_010E</t>
  </si>
  <si>
    <t>Estimate!!Total!!19 to 25 years!!No health insurance coverage</t>
  </si>
  <si>
    <t>B27001B_010M</t>
  </si>
  <si>
    <t>Margin of Error!!Total!!19 to 25 years!!No health insurance coverage</t>
  </si>
  <si>
    <t>B27001B_011E</t>
  </si>
  <si>
    <t>Estimate!!Total!!26 to 34 years</t>
  </si>
  <si>
    <t>B27001B_011M</t>
  </si>
  <si>
    <t>Margin of Error!!Total!!26 to 34 years</t>
  </si>
  <si>
    <t>B27001B_012E</t>
  </si>
  <si>
    <t>Estimate!!Total!!26 to 34 years!!With health insurance coverage</t>
  </si>
  <si>
    <t>B27001B_012M</t>
  </si>
  <si>
    <t>Margin of Error!!Total!!26 to 34 years!!With health insurance coverage</t>
  </si>
  <si>
    <t>B27001B_013E</t>
  </si>
  <si>
    <t>Estimate!!Total!!26 to 34 years!!No health insurance coverage</t>
  </si>
  <si>
    <t>B27001B_013M</t>
  </si>
  <si>
    <t>Margin of Error!!Total!!26 to 34 years!!No health insurance coverage</t>
  </si>
  <si>
    <t>B27001B_014E</t>
  </si>
  <si>
    <t>Estimate!!Total!!35 to 44 years</t>
  </si>
  <si>
    <t>B27001B_014M</t>
  </si>
  <si>
    <t>Margin of Error!!Total!!35 to 44 years</t>
  </si>
  <si>
    <t>B27001B_015E</t>
  </si>
  <si>
    <t>Estimate!!Total!!35 to 44 years!!With health insurance coverage</t>
  </si>
  <si>
    <t>B27001B_015M</t>
  </si>
  <si>
    <t>Margin of Error!!Total!!35 to 44 years!!With health insurance coverage</t>
  </si>
  <si>
    <t>B27001B_016E</t>
  </si>
  <si>
    <t>Estimate!!Total!!35 to 44 years!!No health insurance coverage</t>
  </si>
  <si>
    <t>B27001B_016M</t>
  </si>
  <si>
    <t>Margin of Error!!Total!!35 to 44 years!!No health insurance coverage</t>
  </si>
  <si>
    <t>B27001B_017E</t>
  </si>
  <si>
    <t>Estimate!!Total!!45 to 54 years</t>
  </si>
  <si>
    <t>B27001B_017M</t>
  </si>
  <si>
    <t>Margin of Error!!Total!!45 to 54 years</t>
  </si>
  <si>
    <t>B27001B_018E</t>
  </si>
  <si>
    <t>Estimate!!Total!!45 to 54 years!!With health insurance coverage</t>
  </si>
  <si>
    <t>B27001B_018M</t>
  </si>
  <si>
    <t>Margin of Error!!Total!!45 to 54 years!!With health insurance coverage</t>
  </si>
  <si>
    <t>B27001B_019E</t>
  </si>
  <si>
    <t>Estimate!!Total!!45 to 54 years!!No health insurance coverage</t>
  </si>
  <si>
    <t>B27001B_019M</t>
  </si>
  <si>
    <t>Margin of Error!!Total!!45 to 54 years!!No health insurance coverage</t>
  </si>
  <si>
    <t>B27001B_020E</t>
  </si>
  <si>
    <t>Estimate!!Total!!55 to 64 years</t>
  </si>
  <si>
    <t>B27001B_020M</t>
  </si>
  <si>
    <t>Margin of Error!!Total!!55 to 64 years</t>
  </si>
  <si>
    <t>B27001B_021E</t>
  </si>
  <si>
    <t>Estimate!!Total!!55 to 64 years!!With health insurance coverage</t>
  </si>
  <si>
    <t>B27001B_021M</t>
  </si>
  <si>
    <t>Margin of Error!!Total!!55 to 64 years!!With health insurance coverage</t>
  </si>
  <si>
    <t>B27001B_022E</t>
  </si>
  <si>
    <t>Estimate!!Total!!55 to 64 years!!No health insurance coverage</t>
  </si>
  <si>
    <t>B27001B_022M</t>
  </si>
  <si>
    <t>Margin of Error!!Total!!55 to 64 years!!No health insurance coverage</t>
  </si>
  <si>
    <t>B27001B_023E</t>
  </si>
  <si>
    <t>Estimate!!Total!!65 to 74 years</t>
  </si>
  <si>
    <t>B27001B_023M</t>
  </si>
  <si>
    <t>Margin of Error!!Total!!65 to 74 years</t>
  </si>
  <si>
    <t>B27001B_024E</t>
  </si>
  <si>
    <t>Estimate!!Total!!65 to 74 years!!With health insurance coverage</t>
  </si>
  <si>
    <t>B27001B_024M</t>
  </si>
  <si>
    <t>Margin of Error!!Total!!65 to 74 years!!With health insurance coverage</t>
  </si>
  <si>
    <t>B27001B_025E</t>
  </si>
  <si>
    <t>Estimate!!Total!!65 to 74 years!!No health insurance coverage</t>
  </si>
  <si>
    <t>B27001B_025M</t>
  </si>
  <si>
    <t>Margin of Error!!Total!!65 to 74 years!!No health insurance coverage</t>
  </si>
  <si>
    <t>B27001B_026E</t>
  </si>
  <si>
    <t>Estimate!!Total!!75 years and over</t>
  </si>
  <si>
    <t>B27001B_026M</t>
  </si>
  <si>
    <t>Margin of Error!!Total!!75 years and over</t>
  </si>
  <si>
    <t>B27001B_027E</t>
  </si>
  <si>
    <t>Estimate!!Total!!75 years and over!!With health insurance coverage</t>
  </si>
  <si>
    <t>B27001B_027M</t>
  </si>
  <si>
    <t>Margin of Error!!Total!!75 years and over!!With health insurance coverage</t>
  </si>
  <si>
    <t>B27001B_028E</t>
  </si>
  <si>
    <t>Estimate!!Total!!75 years and over!!No health insurance coverage</t>
  </si>
  <si>
    <t>B27001B_028M</t>
  </si>
  <si>
    <t>Margin of Error!!Total!!75 years and over!!No health insurance coverage</t>
  </si>
  <si>
    <t>FOR TOTAL</t>
  </si>
  <si>
    <t>Estimate!!Total:!!Under 6 years:</t>
  </si>
  <si>
    <t>Margin of Error!!Total:!!Under 6 years:</t>
  </si>
  <si>
    <t>Estimate!!Total:!!Under 6 years:!!With health insurance coverage</t>
  </si>
  <si>
    <t>Margin of Error!!Total:!!Under 6 years:!!With health insurance coverage</t>
  </si>
  <si>
    <t>Estimate!!Total:!!Under 6 years:!!No health insurance coverage</t>
  </si>
  <si>
    <t>Margin of Error!!Total:!!Under 6 years:!!No health insurance coverage</t>
  </si>
  <si>
    <t>Estimate!!Total:!!6 to 18 years:</t>
  </si>
  <si>
    <t>Margin of Error!!Total:!!6 to 18 years:</t>
  </si>
  <si>
    <t>Estimate!!Total:!!6 to 18 years:!!With health insurance coverage</t>
  </si>
  <si>
    <t>Margin of Error!!Total:!!6 to 18 years:!!With health insurance coverage</t>
  </si>
  <si>
    <t>Estimate!!Total:!!6 to 18 years:!!No health insurance coverage</t>
  </si>
  <si>
    <t>Margin of Error!!Total:!!6 to 18 years:!!No health insurance coverage</t>
  </si>
  <si>
    <t>Estimate!!Total:!!19 to 25 years:</t>
  </si>
  <si>
    <t>Margin of Error!!Total:!!19 to 25 years:</t>
  </si>
  <si>
    <t>Estimate!!Total:!!19 to 25 years:!!With health insurance coverage</t>
  </si>
  <si>
    <t>Margin of Error!!Total:!!19 to 25 years:!!With health insurance coverage</t>
  </si>
  <si>
    <t>Estimate!!Total:!!19 to 25 years:!!No health insurance coverage</t>
  </si>
  <si>
    <t>Margin of Error!!Total:!!19 to 25 years:!!No health insurance coverage</t>
  </si>
  <si>
    <t>Estimate!!Total:!!26 to 34 years:</t>
  </si>
  <si>
    <t>Margin of Error!!Total:!!26 to 34 years:</t>
  </si>
  <si>
    <t>Estimate!!Total:!!26 to 34 years:!!With health insurance coverage</t>
  </si>
  <si>
    <t>Margin of Error!!Total:!!26 to 34 years:!!With health insurance coverage</t>
  </si>
  <si>
    <t>Estimate!!Total:!!26 to 34 years:!!No health insurance coverage</t>
  </si>
  <si>
    <t>Margin of Error!!Total:!!26 to 34 years:!!No health insurance coverage</t>
  </si>
  <si>
    <t>Estimate!!Total:!!35 to 44 years:</t>
  </si>
  <si>
    <t>Margin of Error!!Total:!!35 to 44 years:</t>
  </si>
  <si>
    <t>Estimate!!Total:!!35 to 44 years:!!With health insurance coverage</t>
  </si>
  <si>
    <t>Margin of Error!!Total:!!35 to 44 years:!!With health insurance coverage</t>
  </si>
  <si>
    <t>Estimate!!Total:!!35 to 44 years:!!No health insurance coverage</t>
  </si>
  <si>
    <t>Margin of Error!!Total:!!35 to 44 years:!!No health insurance coverage</t>
  </si>
  <si>
    <t>Estimate!!Total:!!45 to 54 years:</t>
  </si>
  <si>
    <t>Margin of Error!!Total:!!45 to 54 years:</t>
  </si>
  <si>
    <t>Estimate!!Total:!!45 to 54 years:!!With health insurance coverage</t>
  </si>
  <si>
    <t>Margin of Error!!Total:!!45 to 54 years:!!With health insurance coverage</t>
  </si>
  <si>
    <t>Estimate!!Total:!!45 to 54 years:!!No health insurance coverage</t>
  </si>
  <si>
    <t>Margin of Error!!Total:!!45 to 54 years:!!No health insurance coverage</t>
  </si>
  <si>
    <t>Estimate!!Total:!!55 to 64 years:</t>
  </si>
  <si>
    <t>Margin of Error!!Total:!!55 to 64 years:</t>
  </si>
  <si>
    <t>Estimate!!Total:!!55 to 64 years:!!With health insurance coverage</t>
  </si>
  <si>
    <t>Margin of Error!!Total:!!55 to 64 years:!!With health insurance coverage</t>
  </si>
  <si>
    <t>Estimate!!Total:!!55 to 64 years:!!No health insurance coverage</t>
  </si>
  <si>
    <t>Margin of Error!!Total:!!55 to 64 years:!!No health insurance coverage</t>
  </si>
  <si>
    <t>Estimate!!Total:!!65 to 74 years:</t>
  </si>
  <si>
    <t>Margin of Error!!Total:!!65 to 74 years:</t>
  </si>
  <si>
    <t>Estimate!!Total:!!65 to 74 years:!!With health insurance coverage</t>
  </si>
  <si>
    <t>Margin of Error!!Total:!!65 to 74 years:!!With health insurance coverage</t>
  </si>
  <si>
    <t>Estimate!!Total:!!65 to 74 years:!!No health insurance coverage</t>
  </si>
  <si>
    <t>Margin of Error!!Total:!!65 to 74 years:!!No health insurance coverage</t>
  </si>
  <si>
    <t>Estimate!!Total:!!75 years and over:</t>
  </si>
  <si>
    <t>Margin of Error!!Total:!!75 years and over:</t>
  </si>
  <si>
    <t>Estimate!!Total:!!75 years and over:!!With health insurance coverage</t>
  </si>
  <si>
    <t>Margin of Error!!Total:!!75 years and over:!!With health insurance coverage</t>
  </si>
  <si>
    <t>Estimate!!Total:!!75 years and over:!!No health insurance coverage</t>
  </si>
  <si>
    <t>Margin of Error!!Total:!!75 years and over:!!No health insurance coverage</t>
  </si>
  <si>
    <t>2020*</t>
  </si>
  <si>
    <t>Uninsured Under 65</t>
  </si>
  <si>
    <t>Population Under 65</t>
  </si>
  <si>
    <t>1-Year Change:</t>
  </si>
  <si>
    <t>4-Year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</si>
</sst>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0000"/>
    <numFmt numFmtId="166" formatCode="_(* #,##0_);_(* \(#,##0\);_(* &quot;-&quot;??_);_(@_)"/>
  </numFmts>
  <fonts count="18">
    <font>
      <sz val="11"/>
      <color theme="1"/>
      <name val="Tw Cen MT"/>
      <family val="2"/>
      <scheme val="minor"/>
    </font>
    <font>
      <sz val="10"/>
      <color indexed="8"/>
      <name val="SansSerif"/>
    </font>
    <font>
      <b/>
      <sz val="10"/>
      <color indexed="8"/>
      <name val="SansSerif"/>
    </font>
    <font>
      <b/>
      <sz val="10"/>
      <name val="Arial"/>
      <family val="2"/>
    </font>
    <font>
      <sz val="12"/>
      <color indexed="8"/>
      <name val="Tw Cen MT"/>
      <family val="2"/>
    </font>
    <font>
      <vertAlign val="subscript"/>
      <sz val="12"/>
      <color indexed="8"/>
      <name val="Tw Cen MT"/>
      <family val="2"/>
    </font>
    <font>
      <sz val="11"/>
      <color theme="1"/>
      <name val="Tw Cen MT"/>
      <family val="2"/>
      <scheme val="minor"/>
    </font>
    <font>
      <b/>
      <sz val="11"/>
      <color theme="0"/>
      <name val="Tw Cen MT"/>
      <family val="2"/>
      <scheme val="minor"/>
    </font>
    <font>
      <b/>
      <sz val="11"/>
      <color theme="1"/>
      <name val="Tw Cen MT"/>
      <family val="2"/>
      <scheme val="minor"/>
    </font>
    <font>
      <sz val="10"/>
      <color rgb="FF000000"/>
      <name val="Corbel"/>
      <family val="2"/>
    </font>
    <font>
      <b/>
      <u/>
      <sz val="11"/>
      <color theme="1"/>
      <name val="Corbel"/>
      <family val="2"/>
    </font>
    <font>
      <sz val="10"/>
      <color theme="1"/>
      <name val="Corbel"/>
      <family val="2"/>
    </font>
    <font>
      <b/>
      <sz val="10"/>
      <color theme="1"/>
      <name val="Corbel"/>
      <family val="2"/>
    </font>
    <font>
      <sz val="12"/>
      <color theme="1"/>
      <name val="Tw Cen MT"/>
      <family val="2"/>
      <scheme val="minor"/>
    </font>
    <font>
      <sz val="10"/>
      <color theme="1"/>
      <name val="Tw Cen MT"/>
      <family val="2"/>
      <scheme val="minor"/>
    </font>
    <font>
      <sz val="10"/>
      <color theme="1"/>
      <name val="Calibri"/>
      <family val="2"/>
    </font>
    <font>
      <b/>
      <i/>
      <sz val="12"/>
      <color theme="0"/>
      <name val="Tw Cen MT"/>
      <family val="2"/>
      <scheme val="minor"/>
    </font>
    <font>
      <i/>
      <sz val="12"/>
      <color theme="1"/>
      <name val="Tw Cen MT"/>
      <family val="2"/>
      <scheme val="minor"/>
    </font>
  </fonts>
  <fills count="8">
    <fill>
      <patternFill patternType="none"/>
    </fill>
    <fill>
      <patternFill patternType="gray125"/>
    </fill>
    <fill>
      <patternFill patternType="solid">
        <fgColor indexed="9"/>
        <bgColor indexed="64"/>
      </patternFill>
    </fill>
    <fill>
      <patternFill patternType="solid">
        <fgColor rgb="FFFFC000"/>
        <bgColor indexed="64"/>
      </patternFill>
    </fill>
    <fill>
      <patternFill patternType="solid">
        <fgColor theme="9"/>
        <bgColor theme="9"/>
      </patternFill>
    </fill>
    <fill>
      <patternFill patternType="solid">
        <fgColor theme="9" tint="0.79998168889431442"/>
        <bgColor theme="9" tint="0.79998168889431442"/>
      </patternFill>
    </fill>
    <fill>
      <patternFill patternType="solid">
        <fgColor theme="4" tint="-0.499984740745262"/>
        <bgColor indexed="64"/>
      </patternFill>
    </fill>
    <fill>
      <patternFill patternType="solid">
        <fgColor theme="4" tint="0.79998168889431442"/>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theme="9" tint="0.39997558519241921"/>
      </right>
      <top style="thin">
        <color theme="9" tint="0.39997558519241921"/>
      </top>
      <bottom style="thin">
        <color theme="9" tint="0.39997558519241921"/>
      </bottom>
      <diagonal/>
    </border>
  </borders>
  <cellStyleXfs count="3">
    <xf numFmtId="0" fontId="0" fillId="0" borderId="0"/>
    <xf numFmtId="43" fontId="6" fillId="0" borderId="0" applyFont="0" applyFill="0" applyBorder="0" applyAlignment="0" applyProtection="0"/>
    <xf numFmtId="9" fontId="6" fillId="0" borderId="0" applyFont="0" applyFill="0" applyBorder="0" applyAlignment="0" applyProtection="0"/>
  </cellStyleXfs>
  <cellXfs count="61">
    <xf numFmtId="0" fontId="0" fillId="0" borderId="0" xfId="0"/>
    <xf numFmtId="0" fontId="9" fillId="0" borderId="0" xfId="0" applyFont="1" applyAlignment="1">
      <alignment wrapText="1"/>
    </xf>
    <xf numFmtId="0" fontId="10" fillId="0" borderId="0" xfId="0" applyFont="1"/>
    <xf numFmtId="0" fontId="11" fillId="0" borderId="0" xfId="0" applyFont="1"/>
    <xf numFmtId="0" fontId="12" fillId="0" borderId="0" xfId="0" applyFont="1" applyAlignment="1">
      <alignment horizontal="right"/>
    </xf>
    <xf numFmtId="9" fontId="11" fillId="0" borderId="0" xfId="0" applyNumberFormat="1" applyFont="1"/>
    <xf numFmtId="0" fontId="12" fillId="0" borderId="0" xfId="0" applyFont="1"/>
    <xf numFmtId="9" fontId="6" fillId="0" borderId="0" xfId="2" applyFont="1"/>
    <xf numFmtId="0" fontId="1" fillId="2" borderId="0" xfId="0" applyFont="1" applyFill="1" applyAlignment="1">
      <alignment horizontal="left" vertical="top" wrapText="1"/>
    </xf>
    <xf numFmtId="0" fontId="1" fillId="2" borderId="1" xfId="0" applyFont="1" applyFill="1" applyBorder="1" applyAlignment="1">
      <alignment horizontal="left" vertical="top" wrapText="1"/>
    </xf>
    <xf numFmtId="3" fontId="1" fillId="2" borderId="1" xfId="0" applyNumberFormat="1" applyFont="1" applyFill="1" applyBorder="1" applyAlignment="1">
      <alignment horizontal="left" vertical="top" wrapText="1"/>
    </xf>
    <xf numFmtId="3" fontId="0" fillId="0" borderId="0" xfId="0" applyNumberFormat="1"/>
    <xf numFmtId="2" fontId="0" fillId="0" borderId="0" xfId="0" applyNumberFormat="1"/>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3" fillId="0" borderId="0" xfId="0" applyFont="1" applyAlignment="1">
      <alignment horizontal="center"/>
    </xf>
    <xf numFmtId="0" fontId="13" fillId="0" borderId="0" xfId="0" applyFont="1"/>
    <xf numFmtId="0" fontId="13" fillId="0" borderId="0" xfId="0" applyFont="1" applyAlignment="1">
      <alignment horizontal="center" wrapText="1"/>
    </xf>
    <xf numFmtId="164" fontId="13" fillId="3" borderId="0" xfId="0" applyNumberFormat="1" applyFont="1" applyFill="1" applyAlignment="1">
      <alignment horizontal="right"/>
    </xf>
    <xf numFmtId="4" fontId="13" fillId="3" borderId="0" xfId="0" applyNumberFormat="1" applyFont="1" applyFill="1" applyAlignment="1">
      <alignment horizontal="right"/>
    </xf>
    <xf numFmtId="0" fontId="13" fillId="0" borderId="0" xfId="0" applyFont="1" applyAlignment="1">
      <alignment wrapText="1"/>
    </xf>
    <xf numFmtId="4" fontId="13" fillId="0" borderId="0" xfId="0" applyNumberFormat="1" applyFont="1" applyAlignment="1">
      <alignment horizontal="right" wrapText="1"/>
    </xf>
    <xf numFmtId="4" fontId="13" fillId="0" borderId="0" xfId="0" applyNumberFormat="1" applyFont="1"/>
    <xf numFmtId="165" fontId="13" fillId="0" borderId="0" xfId="0" applyNumberFormat="1" applyFont="1"/>
    <xf numFmtId="2" fontId="13" fillId="0" borderId="0" xfId="0" applyNumberFormat="1" applyFont="1"/>
    <xf numFmtId="9" fontId="14" fillId="0" borderId="0" xfId="0" applyNumberFormat="1" applyFont="1"/>
    <xf numFmtId="9" fontId="11" fillId="0" borderId="0" xfId="2" applyFont="1" applyAlignment="1">
      <alignment horizontal="right"/>
    </xf>
    <xf numFmtId="9" fontId="11" fillId="0" borderId="0" xfId="2" applyFont="1"/>
    <xf numFmtId="0" fontId="7" fillId="4" borderId="12" xfId="0" applyFont="1" applyFill="1" applyBorder="1"/>
    <xf numFmtId="0" fontId="0" fillId="5" borderId="12" xfId="0" applyFill="1" applyBorder="1"/>
    <xf numFmtId="0" fontId="0" fillId="0" borderId="12" xfId="0" applyBorder="1"/>
    <xf numFmtId="9" fontId="15" fillId="0" borderId="0" xfId="2" applyFont="1"/>
    <xf numFmtId="0" fontId="8" fillId="0" borderId="0" xfId="0" applyFont="1"/>
    <xf numFmtId="166" fontId="6" fillId="0" borderId="0" xfId="1" applyNumberFormat="1" applyFont="1"/>
    <xf numFmtId="166" fontId="0" fillId="0" borderId="0" xfId="1" applyNumberFormat="1" applyFont="1"/>
    <xf numFmtId="166" fontId="6" fillId="0" borderId="0" xfId="1" applyNumberFormat="1" applyFont="1" applyFill="1"/>
    <xf numFmtId="2" fontId="12" fillId="0" borderId="0" xfId="2" applyNumberFormat="1" applyFont="1"/>
    <xf numFmtId="0" fontId="17" fillId="0" borderId="0" xfId="0" applyFont="1" applyAlignment="1">
      <alignment horizontal="right" indent="1"/>
    </xf>
    <xf numFmtId="0" fontId="0" fillId="0" borderId="0" xfId="0" applyAlignment="1">
      <alignment horizontal="left" vertical="top" wrapText="1"/>
    </xf>
    <xf numFmtId="0" fontId="16" fillId="6" borderId="0" xfId="0" applyFont="1" applyFill="1" applyAlignment="1">
      <alignment horizontal="center"/>
    </xf>
    <xf numFmtId="0" fontId="14" fillId="7" borderId="0" xfId="0" applyFont="1" applyFill="1" applyAlignment="1">
      <alignment horizontal="center"/>
    </xf>
    <xf numFmtId="0" fontId="1" fillId="2" borderId="6"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3" fontId="1" fillId="2" borderId="6" xfId="0" applyNumberFormat="1" applyFont="1" applyFill="1" applyBorder="1" applyAlignment="1">
      <alignment horizontal="left" vertical="top" wrapText="1"/>
    </xf>
    <xf numFmtId="3" fontId="1" fillId="2" borderId="7" xfId="0" applyNumberFormat="1" applyFont="1" applyFill="1" applyBorder="1" applyAlignment="1">
      <alignment horizontal="left" vertical="top" wrapText="1"/>
    </xf>
    <xf numFmtId="3" fontId="1" fillId="2" borderId="8" xfId="0" applyNumberFormat="1" applyFont="1" applyFill="1" applyBorder="1" applyAlignment="1">
      <alignment horizontal="left" vertical="top" wrapText="1"/>
    </xf>
    <xf numFmtId="0" fontId="3" fillId="0" borderId="3" xfId="0" applyFont="1" applyBorder="1" applyAlignment="1">
      <alignment horizont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2" borderId="1" xfId="0" applyFont="1" applyFill="1" applyBorder="1" applyAlignment="1">
      <alignment horizontal="left" vertical="top" wrapText="1"/>
    </xf>
    <xf numFmtId="0" fontId="1" fillId="2" borderId="0" xfId="0" applyFont="1" applyFill="1" applyAlignment="1">
      <alignment horizontal="left" vertical="top" wrapText="1"/>
    </xf>
    <xf numFmtId="0" fontId="2" fillId="2" borderId="3" xfId="0" applyFont="1" applyFill="1" applyBorder="1" applyAlignment="1">
      <alignment horizontal="center" wrapText="1"/>
    </xf>
    <xf numFmtId="3" fontId="1" fillId="2" borderId="1" xfId="0" applyNumberFormat="1" applyFont="1" applyFill="1" applyBorder="1" applyAlignment="1">
      <alignment horizontal="left" vertical="top" wrapText="1"/>
    </xf>
    <xf numFmtId="0" fontId="0" fillId="0" borderId="3" xfId="0" applyBorder="1" applyAlignment="1">
      <alignment horizontal="center"/>
    </xf>
    <xf numFmtId="0" fontId="1" fillId="2" borderId="5" xfId="0" applyFont="1" applyFill="1" applyBorder="1" applyAlignment="1">
      <alignment horizontal="center" vertical="center" wrapText="1"/>
    </xf>
  </cellXfs>
  <cellStyles count="3">
    <cellStyle name="Comma" xfId="1" builtinId="3"/>
    <cellStyle name="Normal" xfId="0" builtinId="0"/>
    <cellStyle name="Percent" xfId="2" builtinId="5"/>
  </cellStyles>
  <dxfs count="7">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Tw Cen MT"/>
                <a:ea typeface="Tw Cen MT"/>
                <a:cs typeface="Tw Cen MT"/>
              </a:defRPr>
            </a:pPr>
            <a:r>
              <a:rPr lang="en-US"/>
              <a:t>Percent of People Under 65 Who are Uninsured, by Race &amp; Ethnicity, 
Travis County, 2023</a:t>
            </a:r>
          </a:p>
        </c:rich>
      </c:tx>
      <c:overlay val="0"/>
    </c:title>
    <c:autoTitleDeleted val="0"/>
    <c:plotArea>
      <c:layout/>
      <c:barChart>
        <c:barDir val="col"/>
        <c:grouping val="clustered"/>
        <c:varyColors val="0"/>
        <c:ser>
          <c:idx val="0"/>
          <c:order val="0"/>
          <c:tx>
            <c:strRef>
              <c:f>Sheet1!$B$4</c:f>
              <c:strCache>
                <c:ptCount val="1"/>
                <c:pt idx="0">
                  <c:v>Asian</c:v>
                </c:pt>
              </c:strCache>
            </c:strRef>
          </c:tx>
          <c:spPr>
            <a:solidFill>
              <a:schemeClr val="accent2"/>
            </a:solidFill>
            <a:ln>
              <a:solidFill>
                <a:schemeClr val="accent2"/>
              </a:solidFill>
            </a:ln>
          </c:spPr>
          <c:invertIfNegative val="0"/>
          <c:cat>
            <c:numRef>
              <c:f>Sheet1!$C$3</c:f>
              <c:numCache>
                <c:formatCode>General</c:formatCode>
                <c:ptCount val="1"/>
                <c:pt idx="0">
                  <c:v>2023</c:v>
                </c:pt>
              </c:numCache>
            </c:numRef>
          </c:cat>
          <c:val>
            <c:numRef>
              <c:f>Sheet1!$C$4</c:f>
              <c:numCache>
                <c:formatCode>0%</c:formatCode>
                <c:ptCount val="1"/>
                <c:pt idx="0">
                  <c:v>7.5929647757979057E-2</c:v>
                </c:pt>
              </c:numCache>
            </c:numRef>
          </c:val>
          <c:extLst>
            <c:ext xmlns:c16="http://schemas.microsoft.com/office/drawing/2014/chart" uri="{C3380CC4-5D6E-409C-BE32-E72D297353CC}">
              <c16:uniqueId val="{00000000-9F01-4EDE-A2DC-9068C8D00EB3}"/>
            </c:ext>
          </c:extLst>
        </c:ser>
        <c:ser>
          <c:idx val="1"/>
          <c:order val="1"/>
          <c:tx>
            <c:strRef>
              <c:f>Sheet1!$B$5</c:f>
              <c:strCache>
                <c:ptCount val="1"/>
                <c:pt idx="0">
                  <c:v>Black</c:v>
                </c:pt>
              </c:strCache>
            </c:strRef>
          </c:tx>
          <c:spPr>
            <a:solidFill>
              <a:schemeClr val="accent1"/>
            </a:solidFill>
          </c:spPr>
          <c:invertIfNegative val="0"/>
          <c:cat>
            <c:numRef>
              <c:f>Sheet1!$C$3</c:f>
              <c:numCache>
                <c:formatCode>General</c:formatCode>
                <c:ptCount val="1"/>
                <c:pt idx="0">
                  <c:v>2023</c:v>
                </c:pt>
              </c:numCache>
            </c:numRef>
          </c:cat>
          <c:val>
            <c:numRef>
              <c:f>Sheet1!$C$5</c:f>
              <c:numCache>
                <c:formatCode>0%</c:formatCode>
                <c:ptCount val="1"/>
                <c:pt idx="0">
                  <c:v>0.17004297766222742</c:v>
                </c:pt>
              </c:numCache>
            </c:numRef>
          </c:val>
          <c:extLst>
            <c:ext xmlns:c16="http://schemas.microsoft.com/office/drawing/2014/chart" uri="{C3380CC4-5D6E-409C-BE32-E72D297353CC}">
              <c16:uniqueId val="{00000001-9F01-4EDE-A2DC-9068C8D00EB3}"/>
            </c:ext>
          </c:extLst>
        </c:ser>
        <c:ser>
          <c:idx val="2"/>
          <c:order val="2"/>
          <c:tx>
            <c:strRef>
              <c:f>Sheet1!$B$6</c:f>
              <c:strCache>
                <c:ptCount val="1"/>
                <c:pt idx="0">
                  <c:v>Hispanic</c:v>
                </c:pt>
              </c:strCache>
            </c:strRef>
          </c:tx>
          <c:spPr>
            <a:solidFill>
              <a:schemeClr val="accent3"/>
            </a:solidFill>
            <a:ln>
              <a:solidFill>
                <a:schemeClr val="accent3"/>
              </a:solidFill>
            </a:ln>
          </c:spPr>
          <c:invertIfNegative val="0"/>
          <c:cat>
            <c:numRef>
              <c:f>Sheet1!$C$3</c:f>
              <c:numCache>
                <c:formatCode>General</c:formatCode>
                <c:ptCount val="1"/>
                <c:pt idx="0">
                  <c:v>2023</c:v>
                </c:pt>
              </c:numCache>
            </c:numRef>
          </c:cat>
          <c:val>
            <c:numRef>
              <c:f>Sheet1!$C$6</c:f>
              <c:numCache>
                <c:formatCode>0%</c:formatCode>
                <c:ptCount val="1"/>
                <c:pt idx="0">
                  <c:v>0.19644694201371504</c:v>
                </c:pt>
              </c:numCache>
            </c:numRef>
          </c:val>
          <c:extLst>
            <c:ext xmlns:c16="http://schemas.microsoft.com/office/drawing/2014/chart" uri="{C3380CC4-5D6E-409C-BE32-E72D297353CC}">
              <c16:uniqueId val="{00000002-9F01-4EDE-A2DC-9068C8D00EB3}"/>
            </c:ext>
          </c:extLst>
        </c:ser>
        <c:ser>
          <c:idx val="3"/>
          <c:order val="3"/>
          <c:tx>
            <c:strRef>
              <c:f>Sheet1!$B$7</c:f>
              <c:strCache>
                <c:ptCount val="1"/>
                <c:pt idx="0">
                  <c:v>White</c:v>
                </c:pt>
              </c:strCache>
            </c:strRef>
          </c:tx>
          <c:spPr>
            <a:solidFill>
              <a:schemeClr val="accent6"/>
            </a:solidFill>
            <a:ln>
              <a:solidFill>
                <a:schemeClr val="accent6"/>
              </a:solidFill>
            </a:ln>
          </c:spPr>
          <c:invertIfNegative val="0"/>
          <c:cat>
            <c:numRef>
              <c:f>Sheet1!$C$3</c:f>
              <c:numCache>
                <c:formatCode>General</c:formatCode>
                <c:ptCount val="1"/>
                <c:pt idx="0">
                  <c:v>2023</c:v>
                </c:pt>
              </c:numCache>
            </c:numRef>
          </c:cat>
          <c:val>
            <c:numRef>
              <c:f>Sheet1!$C$7</c:f>
              <c:numCache>
                <c:formatCode>0%</c:formatCode>
                <c:ptCount val="1"/>
                <c:pt idx="0">
                  <c:v>6.7085169612029066E-2</c:v>
                </c:pt>
              </c:numCache>
            </c:numRef>
          </c:val>
          <c:extLst>
            <c:ext xmlns:c16="http://schemas.microsoft.com/office/drawing/2014/chart" uri="{C3380CC4-5D6E-409C-BE32-E72D297353CC}">
              <c16:uniqueId val="{00000003-9F01-4EDE-A2DC-9068C8D00EB3}"/>
            </c:ext>
          </c:extLst>
        </c:ser>
        <c:dLbls>
          <c:showLegendKey val="0"/>
          <c:showVal val="0"/>
          <c:showCatName val="0"/>
          <c:showSerName val="0"/>
          <c:showPercent val="0"/>
          <c:showBubbleSize val="0"/>
        </c:dLbls>
        <c:gapWidth val="50"/>
        <c:overlap val="-25"/>
        <c:axId val="950774048"/>
        <c:axId val="1"/>
      </c:barChart>
      <c:catAx>
        <c:axId val="950774048"/>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a:solidFill>
                <a:schemeClr val="bg1">
                  <a:lumMod val="65000"/>
                </a:schemeClr>
              </a:solidFill>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Tw Cen MT"/>
                <a:ea typeface="Tw Cen MT"/>
                <a:cs typeface="Tw Cen MT"/>
              </a:defRPr>
            </a:pPr>
            <a:endParaRPr lang="en-US"/>
          </a:p>
        </c:txPr>
        <c:crossAx val="950774048"/>
        <c:crosses val="autoZero"/>
        <c:crossBetween val="between"/>
      </c:valAx>
    </c:plotArea>
    <c:legend>
      <c:legendPos val="r"/>
      <c:layout>
        <c:manualLayout>
          <c:xMode val="edge"/>
          <c:yMode val="edge"/>
          <c:x val="0.82225054741085535"/>
          <c:y val="0.53969916411051033"/>
          <c:w val="0.15833877118951289"/>
          <c:h val="0.30159651730280701"/>
        </c:manualLayout>
      </c:layout>
      <c:overlay val="0"/>
      <c:txPr>
        <a:bodyPr/>
        <a:lstStyle/>
        <a:p>
          <a:pPr>
            <a:defRPr sz="845" b="0" i="0" u="none" strike="noStrike" baseline="0">
              <a:solidFill>
                <a:srgbClr val="000000"/>
              </a:solidFill>
              <a:latin typeface="Tw Cen MT"/>
              <a:ea typeface="Tw Cen MT"/>
              <a:cs typeface="Tw Cen MT"/>
            </a:defRPr>
          </a:pPr>
          <a:endParaRPr lang="en-US"/>
        </a:p>
      </c:txPr>
    </c:legend>
    <c:plotVisOnly val="1"/>
    <c:dispBlanksAs val="gap"/>
    <c:showDLblsOverMax val="0"/>
  </c:chart>
  <c:spPr>
    <a:ln>
      <a:noFill/>
    </a:ln>
  </c:spPr>
  <c:txPr>
    <a:bodyPr/>
    <a:lstStyle/>
    <a:p>
      <a:pPr>
        <a:defRPr sz="1000" b="0" i="0" u="none" strike="noStrike" baseline="0">
          <a:solidFill>
            <a:srgbClr val="000000"/>
          </a:solidFill>
          <a:latin typeface="Tw Cen MT"/>
          <a:ea typeface="Tw Cen MT"/>
          <a:cs typeface="Tw Cen MT"/>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Tw Cen MT"/>
                <a:ea typeface="Tw Cen MT"/>
                <a:cs typeface="Tw Cen MT"/>
              </a:defRPr>
            </a:pPr>
            <a:r>
              <a:rPr lang="en-US"/>
              <a:t>Percent of Travis County Residents Under Age 65 Who are Uninsured by Race &amp; Ethnicity, 2023</a:t>
            </a:r>
          </a:p>
        </c:rich>
      </c:tx>
      <c:overlay val="0"/>
    </c:title>
    <c:autoTitleDeleted val="0"/>
    <c:plotArea>
      <c:layout>
        <c:manualLayout>
          <c:layoutTarget val="inner"/>
          <c:xMode val="edge"/>
          <c:yMode val="edge"/>
          <c:x val="0.12202952755905512"/>
          <c:y val="0.38419430525729736"/>
          <c:w val="0.64289566929133857"/>
          <c:h val="0.56135021474588387"/>
        </c:manualLayout>
      </c:layout>
      <c:barChart>
        <c:barDir val="col"/>
        <c:grouping val="clustered"/>
        <c:varyColors val="0"/>
        <c:ser>
          <c:idx val="0"/>
          <c:order val="0"/>
          <c:tx>
            <c:strRef>
              <c:f>Sheet1!$B$4</c:f>
              <c:strCache>
                <c:ptCount val="1"/>
                <c:pt idx="0">
                  <c:v>Asian</c:v>
                </c:pt>
              </c:strCache>
            </c:strRef>
          </c:tx>
          <c:spPr>
            <a:solidFill>
              <a:schemeClr val="accent2"/>
            </a:solidFill>
            <a:ln>
              <a:solidFill>
                <a:schemeClr val="accent2"/>
              </a:solidFill>
            </a:ln>
          </c:spPr>
          <c:invertIfNegative val="0"/>
          <c:cat>
            <c:numRef>
              <c:f>Sheet1!$C$3</c:f>
              <c:numCache>
                <c:formatCode>General</c:formatCode>
                <c:ptCount val="1"/>
                <c:pt idx="0">
                  <c:v>2023</c:v>
                </c:pt>
              </c:numCache>
            </c:numRef>
          </c:cat>
          <c:val>
            <c:numRef>
              <c:f>Sheet1!$C$4</c:f>
              <c:numCache>
                <c:formatCode>0%</c:formatCode>
                <c:ptCount val="1"/>
                <c:pt idx="0">
                  <c:v>7.5929647757979057E-2</c:v>
                </c:pt>
              </c:numCache>
            </c:numRef>
          </c:val>
          <c:extLst>
            <c:ext xmlns:c16="http://schemas.microsoft.com/office/drawing/2014/chart" uri="{C3380CC4-5D6E-409C-BE32-E72D297353CC}">
              <c16:uniqueId val="{00000000-27D2-4DAB-B836-AD0B292A77D7}"/>
            </c:ext>
          </c:extLst>
        </c:ser>
        <c:ser>
          <c:idx val="1"/>
          <c:order val="1"/>
          <c:tx>
            <c:strRef>
              <c:f>Sheet1!$B$5</c:f>
              <c:strCache>
                <c:ptCount val="1"/>
                <c:pt idx="0">
                  <c:v>Black</c:v>
                </c:pt>
              </c:strCache>
            </c:strRef>
          </c:tx>
          <c:spPr>
            <a:solidFill>
              <a:schemeClr val="accent1"/>
            </a:solidFill>
          </c:spPr>
          <c:invertIfNegative val="0"/>
          <c:cat>
            <c:numRef>
              <c:f>Sheet1!$C$3</c:f>
              <c:numCache>
                <c:formatCode>General</c:formatCode>
                <c:ptCount val="1"/>
                <c:pt idx="0">
                  <c:v>2023</c:v>
                </c:pt>
              </c:numCache>
            </c:numRef>
          </c:cat>
          <c:val>
            <c:numRef>
              <c:f>Sheet1!$C$5</c:f>
              <c:numCache>
                <c:formatCode>0%</c:formatCode>
                <c:ptCount val="1"/>
                <c:pt idx="0">
                  <c:v>0.17004297766222742</c:v>
                </c:pt>
              </c:numCache>
            </c:numRef>
          </c:val>
          <c:extLst>
            <c:ext xmlns:c16="http://schemas.microsoft.com/office/drawing/2014/chart" uri="{C3380CC4-5D6E-409C-BE32-E72D297353CC}">
              <c16:uniqueId val="{00000001-27D2-4DAB-B836-AD0B292A77D7}"/>
            </c:ext>
          </c:extLst>
        </c:ser>
        <c:ser>
          <c:idx val="2"/>
          <c:order val="2"/>
          <c:tx>
            <c:strRef>
              <c:f>Sheet1!$B$6</c:f>
              <c:strCache>
                <c:ptCount val="1"/>
                <c:pt idx="0">
                  <c:v>Hispanic</c:v>
                </c:pt>
              </c:strCache>
            </c:strRef>
          </c:tx>
          <c:spPr>
            <a:solidFill>
              <a:schemeClr val="accent3"/>
            </a:solidFill>
            <a:ln>
              <a:solidFill>
                <a:schemeClr val="accent3"/>
              </a:solidFill>
            </a:ln>
          </c:spPr>
          <c:invertIfNegative val="0"/>
          <c:cat>
            <c:numRef>
              <c:f>Sheet1!$C$3</c:f>
              <c:numCache>
                <c:formatCode>General</c:formatCode>
                <c:ptCount val="1"/>
                <c:pt idx="0">
                  <c:v>2023</c:v>
                </c:pt>
              </c:numCache>
            </c:numRef>
          </c:cat>
          <c:val>
            <c:numRef>
              <c:f>Sheet1!$C$6</c:f>
              <c:numCache>
                <c:formatCode>0%</c:formatCode>
                <c:ptCount val="1"/>
                <c:pt idx="0">
                  <c:v>0.19644694201371504</c:v>
                </c:pt>
              </c:numCache>
            </c:numRef>
          </c:val>
          <c:extLst>
            <c:ext xmlns:c16="http://schemas.microsoft.com/office/drawing/2014/chart" uri="{C3380CC4-5D6E-409C-BE32-E72D297353CC}">
              <c16:uniqueId val="{00000002-27D2-4DAB-B836-AD0B292A77D7}"/>
            </c:ext>
          </c:extLst>
        </c:ser>
        <c:ser>
          <c:idx val="3"/>
          <c:order val="3"/>
          <c:tx>
            <c:strRef>
              <c:f>Sheet1!$B$7</c:f>
              <c:strCache>
                <c:ptCount val="1"/>
                <c:pt idx="0">
                  <c:v>White</c:v>
                </c:pt>
              </c:strCache>
            </c:strRef>
          </c:tx>
          <c:spPr>
            <a:solidFill>
              <a:schemeClr val="accent6"/>
            </a:solidFill>
            <a:ln>
              <a:solidFill>
                <a:schemeClr val="accent6"/>
              </a:solidFill>
            </a:ln>
          </c:spPr>
          <c:invertIfNegative val="0"/>
          <c:cat>
            <c:numRef>
              <c:f>Sheet1!$C$3</c:f>
              <c:numCache>
                <c:formatCode>General</c:formatCode>
                <c:ptCount val="1"/>
                <c:pt idx="0">
                  <c:v>2023</c:v>
                </c:pt>
              </c:numCache>
            </c:numRef>
          </c:cat>
          <c:val>
            <c:numRef>
              <c:f>Sheet1!$C$7</c:f>
              <c:numCache>
                <c:formatCode>0%</c:formatCode>
                <c:ptCount val="1"/>
                <c:pt idx="0">
                  <c:v>6.7085169612029066E-2</c:v>
                </c:pt>
              </c:numCache>
            </c:numRef>
          </c:val>
          <c:extLst>
            <c:ext xmlns:c16="http://schemas.microsoft.com/office/drawing/2014/chart" uri="{C3380CC4-5D6E-409C-BE32-E72D297353CC}">
              <c16:uniqueId val="{00000003-27D2-4DAB-B836-AD0B292A77D7}"/>
            </c:ext>
          </c:extLst>
        </c:ser>
        <c:dLbls>
          <c:showLegendKey val="0"/>
          <c:showVal val="0"/>
          <c:showCatName val="0"/>
          <c:showSerName val="0"/>
          <c:showPercent val="0"/>
          <c:showBubbleSize val="0"/>
        </c:dLbls>
        <c:gapWidth val="78"/>
        <c:overlap val="-32"/>
        <c:axId val="950778848"/>
        <c:axId val="1"/>
      </c:barChart>
      <c:catAx>
        <c:axId val="950778848"/>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a:solidFill>
                <a:schemeClr val="bg1">
                  <a:lumMod val="65000"/>
                </a:schemeClr>
              </a:solidFill>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Tw Cen MT"/>
                <a:ea typeface="Tw Cen MT"/>
                <a:cs typeface="Tw Cen MT"/>
              </a:defRPr>
            </a:pPr>
            <a:endParaRPr lang="en-US"/>
          </a:p>
        </c:txPr>
        <c:crossAx val="950778848"/>
        <c:crosses val="autoZero"/>
        <c:crossBetween val="between"/>
      </c:valAx>
    </c:plotArea>
    <c:legend>
      <c:legendPos val="r"/>
      <c:layout>
        <c:manualLayout>
          <c:xMode val="edge"/>
          <c:yMode val="edge"/>
          <c:x val="0.8053604572637969"/>
          <c:y val="0.3889018078347683"/>
          <c:w val="0.16800573668344509"/>
          <c:h val="0.3148252262859666"/>
        </c:manualLayout>
      </c:layout>
      <c:overlay val="0"/>
      <c:txPr>
        <a:bodyPr/>
        <a:lstStyle/>
        <a:p>
          <a:pPr>
            <a:defRPr sz="845" b="0" i="0" u="none" strike="noStrike" baseline="0">
              <a:solidFill>
                <a:srgbClr val="000000"/>
              </a:solidFill>
              <a:latin typeface="Tw Cen MT"/>
              <a:ea typeface="Tw Cen MT"/>
              <a:cs typeface="Tw Cen MT"/>
            </a:defRPr>
          </a:pPr>
          <a:endParaRPr lang="en-US"/>
        </a:p>
      </c:txPr>
    </c:legend>
    <c:plotVisOnly val="1"/>
    <c:dispBlanksAs val="gap"/>
    <c:showDLblsOverMax val="0"/>
  </c:chart>
  <c:spPr>
    <a:ln>
      <a:noFill/>
    </a:ln>
  </c:spPr>
  <c:txPr>
    <a:bodyPr/>
    <a:lstStyle/>
    <a:p>
      <a:pPr>
        <a:defRPr sz="1000" b="0" i="0" u="none" strike="noStrike" baseline="0">
          <a:solidFill>
            <a:srgbClr val="000000"/>
          </a:solidFill>
          <a:latin typeface="Tw Cen MT"/>
          <a:ea typeface="Tw Cen MT"/>
          <a:cs typeface="Tw Cen MT"/>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w Cen MT"/>
                <a:ea typeface="Tw Cen MT"/>
                <a:cs typeface="Tw Cen MT"/>
              </a:defRPr>
            </a:pPr>
            <a:r>
              <a:rPr lang="en-US" sz="1400" b="0" i="0" u="none" strike="noStrike" baseline="0">
                <a:solidFill>
                  <a:srgbClr val="000000"/>
                </a:solidFill>
                <a:latin typeface="Tw Cen MT"/>
              </a:rPr>
              <a:t>Percent Uninsured by Race/Ethnicity,</a:t>
            </a:r>
          </a:p>
          <a:p>
            <a:pPr>
              <a:defRPr sz="1000" b="0" i="0" u="none" strike="noStrike" baseline="0">
                <a:solidFill>
                  <a:srgbClr val="000000"/>
                </a:solidFill>
                <a:latin typeface="Tw Cen MT"/>
                <a:ea typeface="Tw Cen MT"/>
                <a:cs typeface="Tw Cen MT"/>
              </a:defRPr>
            </a:pPr>
            <a:r>
              <a:rPr lang="en-US" sz="1400" b="0" i="0" u="none" strike="noStrike" baseline="0">
                <a:solidFill>
                  <a:srgbClr val="000000"/>
                </a:solidFill>
                <a:latin typeface="Tw Cen MT"/>
              </a:rPr>
              <a:t>Travis County, 2009-2023</a:t>
            </a:r>
          </a:p>
        </c:rich>
      </c:tx>
      <c:overlay val="0"/>
      <c:spPr>
        <a:noFill/>
        <a:ln w="25400">
          <a:noFill/>
        </a:ln>
      </c:spPr>
    </c:title>
    <c:autoTitleDeleted val="0"/>
    <c:plotArea>
      <c:layout/>
      <c:lineChart>
        <c:grouping val="standard"/>
        <c:varyColors val="0"/>
        <c:ser>
          <c:idx val="0"/>
          <c:order val="0"/>
          <c:tx>
            <c:strRef>
              <c:f>'10 Year'!$B$4</c:f>
              <c:strCache>
                <c:ptCount val="1"/>
                <c:pt idx="0">
                  <c:v>Asian</c:v>
                </c:pt>
              </c:strCache>
            </c:strRef>
          </c:tx>
          <c:spPr>
            <a:ln w="28575" cap="rnd">
              <a:solidFill>
                <a:schemeClr val="accent2"/>
              </a:solidFill>
              <a:round/>
            </a:ln>
            <a:effectLst/>
          </c:spPr>
          <c:marker>
            <c:symbol val="none"/>
          </c:marker>
          <c:cat>
            <c:strRef>
              <c:f>'10 Year'!$C$3:$Q$3</c:f>
              <c:strCach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strCache>
            </c:strRef>
          </c:cat>
          <c:val>
            <c:numRef>
              <c:f>'10 Year'!$C$4:$Q$4</c:f>
              <c:numCache>
                <c:formatCode>0%</c:formatCode>
                <c:ptCount val="15"/>
                <c:pt idx="0">
                  <c:v>0.2</c:v>
                </c:pt>
                <c:pt idx="1">
                  <c:v>0.22</c:v>
                </c:pt>
                <c:pt idx="2">
                  <c:v>0.17</c:v>
                </c:pt>
                <c:pt idx="3">
                  <c:v>0.17199999999999999</c:v>
                </c:pt>
                <c:pt idx="4">
                  <c:v>0.13015632310000483</c:v>
                </c:pt>
                <c:pt idx="5">
                  <c:v>9.8047613421550092E-2</c:v>
                </c:pt>
                <c:pt idx="6">
                  <c:v>6.6933969589586487E-2</c:v>
                </c:pt>
                <c:pt idx="7">
                  <c:v>0.13677142538727294</c:v>
                </c:pt>
                <c:pt idx="8">
                  <c:v>8.5073562771404501E-2</c:v>
                </c:pt>
                <c:pt idx="9">
                  <c:v>0.06</c:v>
                </c:pt>
                <c:pt idx="10">
                  <c:v>0.1</c:v>
                </c:pt>
                <c:pt idx="12">
                  <c:v>0.10136332209834932</c:v>
                </c:pt>
                <c:pt idx="13">
                  <c:v>6.5002622368266136E-2</c:v>
                </c:pt>
                <c:pt idx="14">
                  <c:v>7.5929647757979057E-2</c:v>
                </c:pt>
              </c:numCache>
            </c:numRef>
          </c:val>
          <c:smooth val="0"/>
          <c:extLst>
            <c:ext xmlns:c16="http://schemas.microsoft.com/office/drawing/2014/chart" uri="{C3380CC4-5D6E-409C-BE32-E72D297353CC}">
              <c16:uniqueId val="{00000000-CB55-4ADD-BB1D-A9A974A87328}"/>
            </c:ext>
          </c:extLst>
        </c:ser>
        <c:ser>
          <c:idx val="1"/>
          <c:order val="1"/>
          <c:tx>
            <c:strRef>
              <c:f>'10 Year'!$B$5</c:f>
              <c:strCache>
                <c:ptCount val="1"/>
                <c:pt idx="0">
                  <c:v>Black</c:v>
                </c:pt>
              </c:strCache>
            </c:strRef>
          </c:tx>
          <c:spPr>
            <a:ln w="28575" cap="rnd">
              <a:solidFill>
                <a:schemeClr val="accent1"/>
              </a:solidFill>
              <a:round/>
            </a:ln>
            <a:effectLst/>
          </c:spPr>
          <c:marker>
            <c:symbol val="none"/>
          </c:marker>
          <c:cat>
            <c:strRef>
              <c:f>'10 Year'!$C$3:$Q$3</c:f>
              <c:strCach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strCache>
            </c:strRef>
          </c:cat>
          <c:val>
            <c:numRef>
              <c:f>'10 Year'!$C$5:$Q$5</c:f>
              <c:numCache>
                <c:formatCode>0%</c:formatCode>
                <c:ptCount val="15"/>
                <c:pt idx="0">
                  <c:v>0.26</c:v>
                </c:pt>
                <c:pt idx="1">
                  <c:v>0.16</c:v>
                </c:pt>
                <c:pt idx="2">
                  <c:v>0.22</c:v>
                </c:pt>
                <c:pt idx="3">
                  <c:v>0.159</c:v>
                </c:pt>
                <c:pt idx="4">
                  <c:v>0.15614500657350147</c:v>
                </c:pt>
                <c:pt idx="5">
                  <c:v>0.14599999999999999</c:v>
                </c:pt>
                <c:pt idx="6">
                  <c:v>0.14339262815243481</c:v>
                </c:pt>
                <c:pt idx="7">
                  <c:v>0.12573033707865169</c:v>
                </c:pt>
                <c:pt idx="8">
                  <c:v>0.10766838006574157</c:v>
                </c:pt>
                <c:pt idx="9">
                  <c:v>0.14000000000000001</c:v>
                </c:pt>
                <c:pt idx="10">
                  <c:v>0.12</c:v>
                </c:pt>
                <c:pt idx="12">
                  <c:v>0.1437457188943147</c:v>
                </c:pt>
                <c:pt idx="13">
                  <c:v>0.10583221695973671</c:v>
                </c:pt>
                <c:pt idx="14">
                  <c:v>0.17004297766222742</c:v>
                </c:pt>
              </c:numCache>
            </c:numRef>
          </c:val>
          <c:smooth val="0"/>
          <c:extLst>
            <c:ext xmlns:c16="http://schemas.microsoft.com/office/drawing/2014/chart" uri="{C3380CC4-5D6E-409C-BE32-E72D297353CC}">
              <c16:uniqueId val="{00000001-CB55-4ADD-BB1D-A9A974A87328}"/>
            </c:ext>
          </c:extLst>
        </c:ser>
        <c:ser>
          <c:idx val="2"/>
          <c:order val="2"/>
          <c:tx>
            <c:strRef>
              <c:f>'10 Year'!$B$6</c:f>
              <c:strCache>
                <c:ptCount val="1"/>
                <c:pt idx="0">
                  <c:v>Hispanic</c:v>
                </c:pt>
              </c:strCache>
            </c:strRef>
          </c:tx>
          <c:spPr>
            <a:ln w="28575" cap="rnd">
              <a:solidFill>
                <a:schemeClr val="accent3"/>
              </a:solidFill>
              <a:round/>
            </a:ln>
            <a:effectLst/>
          </c:spPr>
          <c:marker>
            <c:symbol val="none"/>
          </c:marker>
          <c:cat>
            <c:strRef>
              <c:f>'10 Year'!$C$3:$Q$3</c:f>
              <c:strCach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strCache>
            </c:strRef>
          </c:cat>
          <c:val>
            <c:numRef>
              <c:f>'10 Year'!$C$6:$Q$6</c:f>
              <c:numCache>
                <c:formatCode>0%</c:formatCode>
                <c:ptCount val="15"/>
                <c:pt idx="0">
                  <c:v>0.41</c:v>
                </c:pt>
                <c:pt idx="1">
                  <c:v>0.37</c:v>
                </c:pt>
                <c:pt idx="2">
                  <c:v>0.33</c:v>
                </c:pt>
                <c:pt idx="3">
                  <c:v>0.31900000000000001</c:v>
                </c:pt>
                <c:pt idx="4">
                  <c:v>0.31769112139237715</c:v>
                </c:pt>
                <c:pt idx="5">
                  <c:v>0.30537663351412458</c:v>
                </c:pt>
                <c:pt idx="6">
                  <c:v>0.28000000000000003</c:v>
                </c:pt>
                <c:pt idx="7">
                  <c:v>0.25008252647995322</c:v>
                </c:pt>
                <c:pt idx="8">
                  <c:v>0.23278745989773447</c:v>
                </c:pt>
                <c:pt idx="9">
                  <c:v>0.23</c:v>
                </c:pt>
                <c:pt idx="10">
                  <c:v>0.28000000000000003</c:v>
                </c:pt>
                <c:pt idx="12">
                  <c:v>0.22586566541510222</c:v>
                </c:pt>
                <c:pt idx="13">
                  <c:v>0.21984556908256903</c:v>
                </c:pt>
                <c:pt idx="14">
                  <c:v>0.19644694201371504</c:v>
                </c:pt>
              </c:numCache>
            </c:numRef>
          </c:val>
          <c:smooth val="0"/>
          <c:extLst>
            <c:ext xmlns:c16="http://schemas.microsoft.com/office/drawing/2014/chart" uri="{C3380CC4-5D6E-409C-BE32-E72D297353CC}">
              <c16:uniqueId val="{00000002-CB55-4ADD-BB1D-A9A974A87328}"/>
            </c:ext>
          </c:extLst>
        </c:ser>
        <c:ser>
          <c:idx val="3"/>
          <c:order val="3"/>
          <c:tx>
            <c:strRef>
              <c:f>'10 Year'!$B$7</c:f>
              <c:strCache>
                <c:ptCount val="1"/>
                <c:pt idx="0">
                  <c:v>White</c:v>
                </c:pt>
              </c:strCache>
            </c:strRef>
          </c:tx>
          <c:spPr>
            <a:ln w="28575" cap="rnd">
              <a:solidFill>
                <a:schemeClr val="accent6"/>
              </a:solidFill>
              <a:round/>
            </a:ln>
            <a:effectLst/>
          </c:spPr>
          <c:marker>
            <c:symbol val="none"/>
          </c:marker>
          <c:cat>
            <c:strRef>
              <c:f>'10 Year'!$C$3:$Q$3</c:f>
              <c:strCach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strCache>
            </c:strRef>
          </c:cat>
          <c:val>
            <c:numRef>
              <c:f>'10 Year'!$C$7:$Q$7</c:f>
              <c:numCache>
                <c:formatCode>0%</c:formatCode>
                <c:ptCount val="15"/>
                <c:pt idx="0">
                  <c:v>0.14000000000000001</c:v>
                </c:pt>
                <c:pt idx="1">
                  <c:v>0.12</c:v>
                </c:pt>
                <c:pt idx="2">
                  <c:v>0.13</c:v>
                </c:pt>
                <c:pt idx="3">
                  <c:v>0.11700000000000001</c:v>
                </c:pt>
                <c:pt idx="4">
                  <c:v>0.12420413162142215</c:v>
                </c:pt>
                <c:pt idx="5">
                  <c:v>0.10720727191470344</c:v>
                </c:pt>
                <c:pt idx="6">
                  <c:v>0.08</c:v>
                </c:pt>
                <c:pt idx="7">
                  <c:v>6.8705524704016363E-2</c:v>
                </c:pt>
                <c:pt idx="8">
                  <c:v>6.9145631781948089E-2</c:v>
                </c:pt>
                <c:pt idx="9">
                  <c:v>7.0000000000000007E-2</c:v>
                </c:pt>
                <c:pt idx="10">
                  <c:v>0.08</c:v>
                </c:pt>
                <c:pt idx="12">
                  <c:v>7.5965265304468788E-2</c:v>
                </c:pt>
                <c:pt idx="13">
                  <c:v>6.056083530609211E-2</c:v>
                </c:pt>
                <c:pt idx="14">
                  <c:v>6.7085169612029066E-2</c:v>
                </c:pt>
              </c:numCache>
            </c:numRef>
          </c:val>
          <c:smooth val="0"/>
          <c:extLst>
            <c:ext xmlns:c16="http://schemas.microsoft.com/office/drawing/2014/chart" uri="{C3380CC4-5D6E-409C-BE32-E72D297353CC}">
              <c16:uniqueId val="{00000003-CB55-4ADD-BB1D-A9A974A87328}"/>
            </c:ext>
          </c:extLst>
        </c:ser>
        <c:dLbls>
          <c:showLegendKey val="0"/>
          <c:showVal val="0"/>
          <c:showCatName val="0"/>
          <c:showSerName val="0"/>
          <c:showPercent val="0"/>
          <c:showBubbleSize val="0"/>
        </c:dLbls>
        <c:smooth val="0"/>
        <c:axId val="574513840"/>
        <c:axId val="1"/>
      </c:lineChart>
      <c:catAx>
        <c:axId val="574513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000000"/>
                </a:solidFill>
                <a:latin typeface="Tw Cen MT"/>
                <a:ea typeface="Tw Cen MT"/>
                <a:cs typeface="Tw Cen MT"/>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bg1">
                  <a:lumMod val="50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000000"/>
                </a:solidFill>
                <a:latin typeface="Tw Cen MT"/>
                <a:ea typeface="Tw Cen MT"/>
                <a:cs typeface="Tw Cen MT"/>
              </a:defRPr>
            </a:pPr>
            <a:endParaRPr lang="en-US"/>
          </a:p>
        </c:txPr>
        <c:crossAx val="574513840"/>
        <c:crosses val="autoZero"/>
        <c:crossBetween val="between"/>
      </c:valAx>
      <c:spPr>
        <a:noFill/>
        <a:ln w="25400">
          <a:noFill/>
        </a:ln>
      </c:spPr>
    </c:plotArea>
    <c:legend>
      <c:legendPos val="r"/>
      <c:overlay val="0"/>
      <c:spPr>
        <a:noFill/>
        <a:ln w="25400">
          <a:noFill/>
        </a:ln>
      </c:spPr>
      <c:txPr>
        <a:bodyPr/>
        <a:lstStyle/>
        <a:p>
          <a:pPr>
            <a:defRPr sz="755" b="0" i="0" u="none" strike="noStrike" baseline="0">
              <a:solidFill>
                <a:srgbClr val="000000"/>
              </a:solidFill>
              <a:latin typeface="Tw Cen MT"/>
              <a:ea typeface="Tw Cen MT"/>
              <a:cs typeface="Tw Cen MT"/>
            </a:defRPr>
          </a:pPr>
          <a:endParaRPr lang="en-US"/>
        </a:p>
      </c:txPr>
    </c:legend>
    <c:plotVisOnly val="0"/>
    <c:dispBlanksAs val="span"/>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Tw Cen MT"/>
          <a:ea typeface="Tw Cen MT"/>
          <a:cs typeface="Tw Cen MT"/>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7</xdr:col>
      <xdr:colOff>685800</xdr:colOff>
      <xdr:row>9</xdr:row>
      <xdr:rowOff>190500</xdr:rowOff>
    </xdr:from>
    <xdr:to>
      <xdr:col>12</xdr:col>
      <xdr:colOff>790575</xdr:colOff>
      <xdr:row>20</xdr:row>
      <xdr:rowOff>123825</xdr:rowOff>
    </xdr:to>
    <xdr:graphicFrame macro="">
      <xdr:nvGraphicFramePr>
        <xdr:cNvPr id="14597" name="Chart 1">
          <a:extLst>
            <a:ext uri="{FF2B5EF4-FFF2-40B4-BE49-F238E27FC236}">
              <a16:creationId xmlns:a16="http://schemas.microsoft.com/office/drawing/2014/main" id="{94D22A6A-AB3E-4731-A1D5-49C37F62A0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533400</xdr:colOff>
      <xdr:row>21</xdr:row>
      <xdr:rowOff>28575</xdr:rowOff>
    </xdr:from>
    <xdr:to>
      <xdr:col>12</xdr:col>
      <xdr:colOff>676275</xdr:colOff>
      <xdr:row>32</xdr:row>
      <xdr:rowOff>95250</xdr:rowOff>
    </xdr:to>
    <xdr:graphicFrame macro="">
      <xdr:nvGraphicFramePr>
        <xdr:cNvPr id="14598" name="Chart 1">
          <a:extLst>
            <a:ext uri="{FF2B5EF4-FFF2-40B4-BE49-F238E27FC236}">
              <a16:creationId xmlns:a16="http://schemas.microsoft.com/office/drawing/2014/main" id="{0447C9E2-CA40-E3D1-77C2-735EABD969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18</xdr:col>
      <xdr:colOff>314325</xdr:colOff>
      <xdr:row>1</xdr:row>
      <xdr:rowOff>28575</xdr:rowOff>
    </xdr:from>
    <xdr:to>
      <xdr:col>25</xdr:col>
      <xdr:colOff>161925</xdr:colOff>
      <xdr:row>16</xdr:row>
      <xdr:rowOff>57150</xdr:rowOff>
    </xdr:to>
    <xdr:graphicFrame macro="">
      <xdr:nvGraphicFramePr>
        <xdr:cNvPr id="178204" name="Chart 1">
          <a:extLst>
            <a:ext uri="{FF2B5EF4-FFF2-40B4-BE49-F238E27FC236}">
              <a16:creationId xmlns:a16="http://schemas.microsoft.com/office/drawing/2014/main" id="{375BB8B8-5843-005F-B81C-8CFD9225CE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6E2903-7DAF-427E-95B7-82DADA942747}" name="Table1" displayName="Table1" ref="A2:E116" totalsRowShown="0">
  <autoFilter ref="A2:E116" xr:uid="{80050BBE-1C16-4C36-A7FA-A1BAF0D804B0}"/>
  <tableColumns count="5">
    <tableColumn id="4" xr3:uid="{00000000-0010-0000-0100-000004000000}" name="NAME"/>
    <tableColumn id="8" xr3:uid="{00000000-0010-0000-0100-000008000000}" name="Geographic Area Name"/>
    <tableColumn id="6" xr3:uid="{00000000-0010-0000-0100-000006000000}" name="Asian"/>
    <tableColumn id="5" xr3:uid="{00000000-0010-0000-0100-000005000000}" name="Black"/>
    <tableColumn id="9" xr3:uid="{00000000-0010-0000-0100-000009000000}" name="Hispanic"/>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CAN Dashboard">
      <a:dk1>
        <a:sysClr val="windowText" lastClr="000000"/>
      </a:dk1>
      <a:lt1>
        <a:sysClr val="window" lastClr="FFFFFF"/>
      </a:lt1>
      <a:dk2>
        <a:srgbClr val="1F497D"/>
      </a:dk2>
      <a:lt2>
        <a:srgbClr val="EEECE1"/>
      </a:lt2>
      <a:accent1>
        <a:srgbClr val="4F81BD"/>
      </a:accent1>
      <a:accent2>
        <a:srgbClr val="C0504D"/>
      </a:accent2>
      <a:accent3>
        <a:srgbClr val="7B9B60"/>
      </a:accent3>
      <a:accent4>
        <a:srgbClr val="886DA7"/>
      </a:accent4>
      <a:accent5>
        <a:srgbClr val="4BACC6"/>
      </a:accent5>
      <a:accent6>
        <a:srgbClr val="F8A81E"/>
      </a:accent6>
      <a:hlink>
        <a:srgbClr val="0000FF"/>
      </a:hlink>
      <a:folHlink>
        <a:srgbClr val="800080"/>
      </a:folHlink>
    </a:clrScheme>
    <a:fontScheme name="Tw Cen MT">
      <a:majorFont>
        <a:latin typeface="Tw Cen MT" panose="020B0602020104020603"/>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w Cen MT" panose="020B0602020104020603"/>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67BA8-207C-4E4B-8E76-A207A36008BA}">
  <dimension ref="A1:G22"/>
  <sheetViews>
    <sheetView zoomScale="160" zoomScaleNormal="160" workbookViewId="0">
      <selection activeCell="D34" sqref="D34"/>
    </sheetView>
  </sheetViews>
  <sheetFormatPr defaultRowHeight="14.25"/>
  <cols>
    <col min="1" max="1" width="28.875" customWidth="1"/>
    <col min="2" max="2" width="36.5" customWidth="1"/>
    <col min="3" max="3" width="13.25" customWidth="1"/>
  </cols>
  <sheetData>
    <row r="1" spans="1:7" ht="15">
      <c r="A1" s="2" t="s">
        <v>0</v>
      </c>
      <c r="B1" s="3"/>
      <c r="C1" s="3"/>
      <c r="D1" s="3"/>
      <c r="E1" s="3"/>
      <c r="F1" s="3"/>
      <c r="G1" s="3"/>
    </row>
    <row r="2" spans="1:7">
      <c r="A2" s="3"/>
      <c r="B2" s="3"/>
      <c r="C2" s="3"/>
      <c r="D2" s="3"/>
      <c r="E2" s="3"/>
      <c r="F2" s="3"/>
      <c r="G2" s="3"/>
    </row>
    <row r="3" spans="1:7">
      <c r="A3" s="3"/>
      <c r="B3" s="3" t="s">
        <v>5</v>
      </c>
      <c r="C3" s="6">
        <v>2023</v>
      </c>
      <c r="D3" s="3" t="s">
        <v>10</v>
      </c>
      <c r="E3" s="3" t="s">
        <v>11</v>
      </c>
      <c r="F3" s="3" t="s">
        <v>12</v>
      </c>
      <c r="G3" s="3"/>
    </row>
    <row r="4" spans="1:7">
      <c r="A4" s="3"/>
      <c r="B4" s="4" t="s">
        <v>1</v>
      </c>
      <c r="C4" s="5">
        <v>7.5929647757979057E-2</v>
      </c>
      <c r="D4" s="5">
        <v>1.9058081275046677E-2</v>
      </c>
      <c r="E4" s="5">
        <v>5.687156648293238E-2</v>
      </c>
      <c r="F4" s="5">
        <v>9.4987729033025742E-2</v>
      </c>
      <c r="G4" s="3"/>
    </row>
    <row r="5" spans="1:7">
      <c r="A5" s="3"/>
      <c r="B5" s="4" t="s">
        <v>7</v>
      </c>
      <c r="C5" s="5">
        <v>0.17004297766222742</v>
      </c>
      <c r="D5" s="5">
        <v>4.452645201943576E-2</v>
      </c>
      <c r="E5" s="5">
        <v>0.12551652564279167</v>
      </c>
      <c r="F5" s="5">
        <v>0.21456942968166318</v>
      </c>
      <c r="G5" s="3"/>
    </row>
    <row r="6" spans="1:7">
      <c r="A6" s="3"/>
      <c r="B6" s="4" t="s">
        <v>2</v>
      </c>
      <c r="C6" s="5">
        <v>0.19644694201371504</v>
      </c>
      <c r="D6" s="5">
        <v>1.927489416977337E-2</v>
      </c>
      <c r="E6" s="5">
        <v>0.17717204784394167</v>
      </c>
      <c r="F6" s="5">
        <v>0.21572183618348842</v>
      </c>
      <c r="G6" s="3"/>
    </row>
    <row r="7" spans="1:7">
      <c r="A7" s="3"/>
      <c r="B7" s="4" t="s">
        <v>8</v>
      </c>
      <c r="C7" s="7">
        <v>6.7085169612029066E-2</v>
      </c>
      <c r="D7" s="5">
        <v>7.6435444401814039E-3</v>
      </c>
      <c r="E7" s="5">
        <v>5.9441625171847659E-2</v>
      </c>
      <c r="F7" s="5">
        <v>7.4728714052210474E-2</v>
      </c>
      <c r="G7" s="3"/>
    </row>
    <row r="8" spans="1:7">
      <c r="A8" s="3"/>
      <c r="B8" s="4"/>
      <c r="C8" s="5"/>
      <c r="D8" s="5"/>
      <c r="E8" s="5"/>
      <c r="F8" s="5"/>
      <c r="G8" s="3"/>
    </row>
    <row r="9" spans="1:7">
      <c r="A9" s="3"/>
      <c r="B9" s="3"/>
      <c r="C9" s="37">
        <f>C6/C7</f>
        <v>2.9283214628481771</v>
      </c>
      <c r="D9" s="3"/>
      <c r="E9" s="3"/>
      <c r="F9" s="3"/>
      <c r="G9" s="3"/>
    </row>
    <row r="10" spans="1:7">
      <c r="A10" s="3"/>
      <c r="B10" s="4"/>
      <c r="C10" s="5"/>
      <c r="D10" s="5"/>
      <c r="E10" s="5"/>
      <c r="F10" s="5"/>
      <c r="G10" s="3"/>
    </row>
    <row r="11" spans="1:7">
      <c r="A11" s="3"/>
      <c r="B11" s="4"/>
      <c r="C11" s="5"/>
      <c r="D11" s="5"/>
      <c r="E11" s="5"/>
      <c r="F11" s="5"/>
      <c r="G11" s="3"/>
    </row>
    <row r="12" spans="1:7">
      <c r="A12" s="3"/>
      <c r="B12" s="4"/>
      <c r="C12" s="5"/>
      <c r="D12" s="5"/>
      <c r="E12" s="5"/>
      <c r="F12" s="5"/>
      <c r="G12" s="3"/>
    </row>
    <row r="13" spans="1:7">
      <c r="A13" s="3"/>
      <c r="B13" s="4"/>
      <c r="C13" s="5"/>
      <c r="D13" s="5"/>
      <c r="E13" s="5"/>
      <c r="F13" s="5"/>
      <c r="G13" s="3"/>
    </row>
    <row r="14" spans="1:7" ht="51">
      <c r="A14" s="1" t="s">
        <v>9</v>
      </c>
      <c r="B14" s="3"/>
      <c r="C14" s="3"/>
      <c r="D14" s="3"/>
      <c r="E14" s="3"/>
      <c r="F14" s="3"/>
      <c r="G14" s="3"/>
    </row>
    <row r="15" spans="1:7">
      <c r="A15" s="3"/>
      <c r="B15" s="3"/>
      <c r="C15" s="3"/>
      <c r="D15" s="3"/>
      <c r="E15" s="3"/>
      <c r="F15" s="3"/>
      <c r="G15" s="3"/>
    </row>
    <row r="16" spans="1:7">
      <c r="A16" s="3"/>
      <c r="B16" s="3"/>
      <c r="C16" s="3"/>
      <c r="D16" s="3"/>
      <c r="E16" s="3"/>
      <c r="F16" s="3"/>
      <c r="G16" s="3"/>
    </row>
    <row r="17" spans="1:7">
      <c r="A17" s="6" t="s">
        <v>3</v>
      </c>
      <c r="B17" s="3"/>
      <c r="C17" s="3"/>
      <c r="D17" s="3"/>
      <c r="E17" s="3"/>
      <c r="F17" s="3"/>
      <c r="G17" s="3"/>
    </row>
    <row r="18" spans="1:7">
      <c r="A18" s="3"/>
      <c r="B18" s="3" t="s">
        <v>4</v>
      </c>
      <c r="C18" s="3"/>
      <c r="D18" s="3"/>
      <c r="E18" s="3"/>
      <c r="F18" s="3"/>
      <c r="G18" s="3"/>
    </row>
    <row r="19" spans="1:7">
      <c r="A19" s="3"/>
      <c r="B19" s="3"/>
      <c r="C19" s="3" t="s">
        <v>13</v>
      </c>
      <c r="D19" s="3"/>
      <c r="E19" s="3"/>
      <c r="F19" s="3"/>
      <c r="G19" s="3"/>
    </row>
    <row r="20" spans="1:7">
      <c r="C20" s="3" t="s">
        <v>14</v>
      </c>
    </row>
    <row r="21" spans="1:7">
      <c r="C21" s="3" t="s">
        <v>15</v>
      </c>
    </row>
    <row r="22" spans="1:7">
      <c r="C22" s="3" t="s">
        <v>16</v>
      </c>
    </row>
  </sheetData>
  <pageMargins left="0.7" right="0.7" top="0.75" bottom="0.75" header="0.3" footer="0.3"/>
  <pageSetup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A9935-59C2-4D85-95EF-CB2C174CE95F}">
  <dimension ref="A1:Q15"/>
  <sheetViews>
    <sheetView tabSelected="1" topLeftCell="L1" zoomScale="160" zoomScaleNormal="160" workbookViewId="0">
      <selection activeCell="W21" sqref="W21"/>
    </sheetView>
  </sheetViews>
  <sheetFormatPr defaultRowHeight="14.25"/>
  <sheetData>
    <row r="1" spans="1:17" ht="15">
      <c r="A1" s="2" t="s">
        <v>0</v>
      </c>
      <c r="B1" s="3"/>
      <c r="C1" s="3"/>
    </row>
    <row r="2" spans="1:17">
      <c r="A2" s="3"/>
      <c r="B2" s="3"/>
      <c r="C2" s="3"/>
    </row>
    <row r="3" spans="1:17">
      <c r="A3" s="3" t="s">
        <v>5</v>
      </c>
      <c r="C3" s="6">
        <v>2009</v>
      </c>
      <c r="D3" s="6">
        <v>2010</v>
      </c>
      <c r="E3" s="6">
        <v>2011</v>
      </c>
      <c r="F3" s="6">
        <v>2012</v>
      </c>
      <c r="G3" s="6">
        <v>2013</v>
      </c>
      <c r="H3" s="6">
        <v>2014</v>
      </c>
      <c r="I3" s="6">
        <v>2015</v>
      </c>
      <c r="J3" s="6">
        <v>2016</v>
      </c>
      <c r="K3" s="6">
        <v>2017</v>
      </c>
      <c r="L3" s="6">
        <v>2018</v>
      </c>
      <c r="M3" s="6">
        <v>2019</v>
      </c>
      <c r="N3" s="6" t="s">
        <v>471</v>
      </c>
      <c r="O3" s="6">
        <v>2021</v>
      </c>
      <c r="P3" s="6">
        <v>2022</v>
      </c>
      <c r="Q3" s="6">
        <v>2023</v>
      </c>
    </row>
    <row r="4" spans="1:17">
      <c r="A4" s="3"/>
      <c r="B4" s="4" t="s">
        <v>1</v>
      </c>
      <c r="C4" s="27">
        <v>0.2</v>
      </c>
      <c r="D4" s="27">
        <v>0.22</v>
      </c>
      <c r="E4" s="27">
        <v>0.17</v>
      </c>
      <c r="F4" s="27">
        <v>0.17199999999999999</v>
      </c>
      <c r="G4" s="5">
        <v>0.13015632310000483</v>
      </c>
      <c r="H4" s="5">
        <v>9.8047613421550092E-2</v>
      </c>
      <c r="I4" s="26">
        <v>6.6933969589586487E-2</v>
      </c>
      <c r="J4" s="5">
        <v>0.13677142538727294</v>
      </c>
      <c r="K4" s="5">
        <v>8.5073562771404501E-2</v>
      </c>
      <c r="L4" s="5">
        <v>0.06</v>
      </c>
      <c r="M4" s="5">
        <v>0.1</v>
      </c>
      <c r="O4" s="32">
        <f>'2021'!R3</f>
        <v>0.10136332209834932</v>
      </c>
      <c r="P4" s="26">
        <f>'2022'!R3</f>
        <v>6.5002622368266136E-2</v>
      </c>
      <c r="Q4" s="32">
        <f>'2023'!R3</f>
        <v>7.5929647757979057E-2</v>
      </c>
    </row>
    <row r="5" spans="1:17">
      <c r="A5" s="3"/>
      <c r="B5" s="4" t="s">
        <v>7</v>
      </c>
      <c r="C5" s="27">
        <v>0.26</v>
      </c>
      <c r="D5" s="27">
        <v>0.16</v>
      </c>
      <c r="E5" s="27">
        <v>0.22</v>
      </c>
      <c r="F5" s="27">
        <v>0.159</v>
      </c>
      <c r="G5" s="5">
        <v>0.15614500657350147</v>
      </c>
      <c r="H5" s="5">
        <v>0.14599999999999999</v>
      </c>
      <c r="I5" s="26">
        <v>0.14339262815243481</v>
      </c>
      <c r="J5" s="5">
        <v>0.12573033707865169</v>
      </c>
      <c r="K5" s="5">
        <v>0.10766838006574157</v>
      </c>
      <c r="L5" s="5">
        <v>0.14000000000000001</v>
      </c>
      <c r="M5" s="5">
        <v>0.12</v>
      </c>
      <c r="O5" s="32">
        <f>'2021'!R4</f>
        <v>0.1437457188943147</v>
      </c>
      <c r="P5" s="26">
        <f>'2022'!R4</f>
        <v>0.10583221695973671</v>
      </c>
      <c r="Q5" s="32">
        <f>'2023'!R4</f>
        <v>0.17004297766222742</v>
      </c>
    </row>
    <row r="6" spans="1:17">
      <c r="A6" s="3"/>
      <c r="B6" s="4" t="s">
        <v>2</v>
      </c>
      <c r="C6" s="27">
        <v>0.41</v>
      </c>
      <c r="D6" s="27">
        <v>0.37</v>
      </c>
      <c r="E6" s="27">
        <v>0.33</v>
      </c>
      <c r="F6" s="27">
        <v>0.31900000000000001</v>
      </c>
      <c r="G6" s="5">
        <v>0.31769112139237715</v>
      </c>
      <c r="H6" s="5">
        <v>0.30537663351412458</v>
      </c>
      <c r="I6" s="26">
        <v>0.28000000000000003</v>
      </c>
      <c r="J6" s="5">
        <v>0.25008252647995322</v>
      </c>
      <c r="K6" s="5">
        <v>0.23278745989773447</v>
      </c>
      <c r="L6" s="5">
        <v>0.23</v>
      </c>
      <c r="M6" s="5">
        <v>0.28000000000000003</v>
      </c>
      <c r="O6" s="32">
        <f>'2021'!R5</f>
        <v>0.22586566541510222</v>
      </c>
      <c r="P6" s="26">
        <f>'2022'!R5</f>
        <v>0.21984556908256903</v>
      </c>
      <c r="Q6" s="32">
        <f>'2023'!R5</f>
        <v>0.19644694201371504</v>
      </c>
    </row>
    <row r="7" spans="1:17">
      <c r="A7" s="3"/>
      <c r="B7" s="4" t="s">
        <v>8</v>
      </c>
      <c r="C7" s="27">
        <v>0.14000000000000001</v>
      </c>
      <c r="D7" s="27">
        <v>0.12</v>
      </c>
      <c r="E7" s="27">
        <v>0.13</v>
      </c>
      <c r="F7" s="27">
        <v>0.11700000000000001</v>
      </c>
      <c r="G7" s="5">
        <v>0.12420413162142215</v>
      </c>
      <c r="H7" s="5">
        <v>0.10720727191470344</v>
      </c>
      <c r="I7" s="28">
        <v>0.08</v>
      </c>
      <c r="J7" s="28">
        <v>6.8705524704016363E-2</v>
      </c>
      <c r="K7" s="28">
        <v>6.9145631781948089E-2</v>
      </c>
      <c r="L7" s="5">
        <v>7.0000000000000007E-2</v>
      </c>
      <c r="M7" s="5">
        <v>0.08</v>
      </c>
      <c r="O7" s="32">
        <f>'2021'!R6</f>
        <v>7.5965265304468788E-2</v>
      </c>
      <c r="P7" s="26">
        <f>'2022'!R6</f>
        <v>6.056083530609211E-2</v>
      </c>
      <c r="Q7" s="32">
        <f>'2023'!R6</f>
        <v>6.7085169612029066E-2</v>
      </c>
    </row>
    <row r="10" spans="1:17">
      <c r="A10" s="6" t="s">
        <v>3</v>
      </c>
      <c r="B10" s="3"/>
      <c r="C10" s="3"/>
    </row>
    <row r="11" spans="1:17">
      <c r="A11" s="3"/>
      <c r="B11" s="3" t="s">
        <v>4</v>
      </c>
      <c r="C11" s="3"/>
    </row>
    <row r="12" spans="1:17">
      <c r="A12" s="3"/>
      <c r="B12" s="3"/>
      <c r="C12" s="3" t="s">
        <v>13</v>
      </c>
    </row>
    <row r="13" spans="1:17">
      <c r="C13" s="3" t="s">
        <v>14</v>
      </c>
    </row>
    <row r="14" spans="1:17">
      <c r="C14" s="3" t="s">
        <v>15</v>
      </c>
    </row>
    <row r="15" spans="1:17">
      <c r="C15" s="3" t="s">
        <v>16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36E40-DD8B-4AC7-9B4B-7943BF7C0DB1}">
  <dimension ref="A1:U116"/>
  <sheetViews>
    <sheetView topLeftCell="B1" workbookViewId="0">
      <selection activeCell="M5" sqref="M5"/>
    </sheetView>
  </sheetViews>
  <sheetFormatPr defaultRowHeight="14.25"/>
  <cols>
    <col min="1" max="1" width="13.75" customWidth="1"/>
    <col min="2" max="2" width="54.125" customWidth="1"/>
    <col min="3" max="3" width="61" hidden="1" customWidth="1"/>
    <col min="4" max="4" width="8.25" customWidth="1"/>
    <col min="5" max="5" width="10.625" bestFit="1" customWidth="1"/>
    <col min="6" max="6" width="10.375" customWidth="1"/>
    <col min="8" max="8" width="12" bestFit="1" customWidth="1"/>
    <col min="10" max="10" width="19.75" customWidth="1"/>
    <col min="11" max="11" width="10.125" bestFit="1" customWidth="1"/>
  </cols>
  <sheetData>
    <row r="1" spans="1:21">
      <c r="A1" t="s">
        <v>69</v>
      </c>
      <c r="B1" t="s">
        <v>70</v>
      </c>
      <c r="C1" t="s">
        <v>416</v>
      </c>
      <c r="D1" t="s">
        <v>71</v>
      </c>
      <c r="E1" t="s">
        <v>71</v>
      </c>
      <c r="F1" t="s">
        <v>71</v>
      </c>
      <c r="G1" t="s">
        <v>71</v>
      </c>
      <c r="H1" t="s">
        <v>71</v>
      </c>
    </row>
    <row r="2" spans="1:21">
      <c r="A2" t="s">
        <v>72</v>
      </c>
      <c r="B2" t="s">
        <v>73</v>
      </c>
      <c r="C2" t="s">
        <v>73</v>
      </c>
      <c r="D2" t="s">
        <v>1</v>
      </c>
      <c r="E2" t="s">
        <v>7</v>
      </c>
      <c r="F2" t="s">
        <v>2</v>
      </c>
      <c r="G2" t="s">
        <v>8</v>
      </c>
      <c r="H2" t="s">
        <v>74</v>
      </c>
      <c r="K2" t="s">
        <v>1</v>
      </c>
      <c r="L2" t="s">
        <v>7</v>
      </c>
      <c r="M2" t="s">
        <v>2</v>
      </c>
      <c r="N2" t="s">
        <v>8</v>
      </c>
      <c r="O2" t="s">
        <v>74</v>
      </c>
      <c r="R2" s="6">
        <v>2023</v>
      </c>
      <c r="S2" s="3" t="s">
        <v>10</v>
      </c>
      <c r="T2" s="3" t="s">
        <v>11</v>
      </c>
      <c r="U2" s="3" t="s">
        <v>12</v>
      </c>
    </row>
    <row r="3" spans="1:21">
      <c r="A3" t="s">
        <v>75</v>
      </c>
      <c r="B3" t="s">
        <v>76</v>
      </c>
      <c r="C3" t="s">
        <v>76</v>
      </c>
      <c r="D3" s="36">
        <v>112583</v>
      </c>
      <c r="E3" s="36">
        <v>105826</v>
      </c>
      <c r="F3" s="36">
        <v>429590</v>
      </c>
      <c r="G3">
        <v>621065</v>
      </c>
      <c r="H3" s="34">
        <v>1327236</v>
      </c>
      <c r="J3" t="s">
        <v>26</v>
      </c>
      <c r="K3" s="11">
        <f>SUM(D9,D15,D21,D27,D33,D39,D45)</f>
        <v>7896</v>
      </c>
      <c r="L3" s="11">
        <f>SUM(E9,E15,E21,E27,E33,E39,E45)</f>
        <v>16024</v>
      </c>
      <c r="M3" s="11">
        <f>SUM(F9,F15,F21,F27,F33,F39,F45)</f>
        <v>78865</v>
      </c>
      <c r="N3" s="11">
        <f>SUM(G9,G15,G21,G27,G33,G39,G45)</f>
        <v>35148</v>
      </c>
      <c r="O3" s="11">
        <f>SUM(H11,H17,H23,H29,H35,H41,H47,H67,H73,H79,H85,H91,H97,H103)</f>
        <v>143533</v>
      </c>
      <c r="Q3" t="s">
        <v>1</v>
      </c>
      <c r="R3" s="5">
        <f>K5</f>
        <v>7.5929647757979057E-2</v>
      </c>
      <c r="S3" s="5">
        <f>K8</f>
        <v>1.9058081275046677E-2</v>
      </c>
      <c r="T3" s="5">
        <f>K10</f>
        <v>5.687156648293238E-2</v>
      </c>
      <c r="U3" s="5">
        <f>K9</f>
        <v>9.4987729033025742E-2</v>
      </c>
    </row>
    <row r="4" spans="1:21">
      <c r="A4" t="s">
        <v>77</v>
      </c>
      <c r="B4" t="s">
        <v>78</v>
      </c>
      <c r="C4" t="s">
        <v>78</v>
      </c>
      <c r="D4" s="36">
        <v>3487</v>
      </c>
      <c r="E4" s="36">
        <v>4693</v>
      </c>
      <c r="F4" s="36">
        <v>629</v>
      </c>
      <c r="G4">
        <v>3753</v>
      </c>
      <c r="H4" s="34">
        <v>430</v>
      </c>
      <c r="J4" t="s">
        <v>79</v>
      </c>
      <c r="K4" s="11">
        <f>SUM(D5,D11,D17,D23,D29,D35,D41)</f>
        <v>103991</v>
      </c>
      <c r="L4" s="11">
        <f>SUM(E5,E11,E17,E23,E29,E35,E41)</f>
        <v>94235</v>
      </c>
      <c r="M4" s="11">
        <f>SUM(F5,F11,F17,F23,F29,F35,F41)</f>
        <v>401457</v>
      </c>
      <c r="N4" s="11">
        <f>SUM(G5,G11,G17,G23,G29,G35,G41)</f>
        <v>523931</v>
      </c>
      <c r="O4" s="11">
        <f>SUM(H7,H13,H19,H25,H31,H37,H43,H63,H69,H75,H81,H87,H93,H99)</f>
        <v>1176736</v>
      </c>
      <c r="Q4" t="s">
        <v>7</v>
      </c>
      <c r="R4" s="5">
        <f>L5</f>
        <v>0.17004297766222742</v>
      </c>
      <c r="S4" s="5">
        <f>L8</f>
        <v>4.452645201943576E-2</v>
      </c>
      <c r="T4" s="5">
        <f>L10</f>
        <v>0.12551652564279167</v>
      </c>
      <c r="U4" s="5">
        <f>L9</f>
        <v>0.21456942968166318</v>
      </c>
    </row>
    <row r="5" spans="1:21">
      <c r="A5" t="s">
        <v>80</v>
      </c>
      <c r="B5" t="s">
        <v>417</v>
      </c>
      <c r="C5" t="s">
        <v>81</v>
      </c>
      <c r="D5" s="36">
        <v>6383</v>
      </c>
      <c r="E5" s="36">
        <v>5204</v>
      </c>
      <c r="F5" s="36">
        <v>36006</v>
      </c>
      <c r="G5">
        <v>27523</v>
      </c>
      <c r="H5" s="34">
        <v>678153</v>
      </c>
      <c r="J5" t="s">
        <v>29</v>
      </c>
      <c r="K5" s="7">
        <f>K3/K4</f>
        <v>7.5929647757979057E-2</v>
      </c>
      <c r="L5" s="7">
        <f>L3/L4</f>
        <v>0.17004297766222742</v>
      </c>
      <c r="M5" s="7">
        <f>M3/M4</f>
        <v>0.19644694201371504</v>
      </c>
      <c r="N5" s="7">
        <f>N3/N4</f>
        <v>6.7085169612029066E-2</v>
      </c>
      <c r="O5" s="7">
        <f>O3/O4</f>
        <v>0.12197553231990862</v>
      </c>
      <c r="Q5" t="s">
        <v>2</v>
      </c>
      <c r="R5" s="5">
        <f>M5</f>
        <v>0.19644694201371504</v>
      </c>
      <c r="S5" s="5">
        <f>M8</f>
        <v>1.927489416977337E-2</v>
      </c>
      <c r="T5" s="5">
        <f>M10</f>
        <v>0.17717204784394167</v>
      </c>
      <c r="U5" s="5">
        <f>M9</f>
        <v>0.21572183618348842</v>
      </c>
    </row>
    <row r="6" spans="1:21">
      <c r="A6" t="s">
        <v>82</v>
      </c>
      <c r="B6" t="s">
        <v>418</v>
      </c>
      <c r="C6" t="s">
        <v>83</v>
      </c>
      <c r="D6" s="36">
        <v>1126</v>
      </c>
      <c r="E6" s="36">
        <v>1084</v>
      </c>
      <c r="F6" s="36">
        <v>1233</v>
      </c>
      <c r="G6">
        <v>1228</v>
      </c>
      <c r="H6" s="34">
        <v>1348</v>
      </c>
      <c r="J6" t="s">
        <v>31</v>
      </c>
      <c r="K6">
        <f>SQRT(SUMSQ(D10,D16,D22,D28,D34,D40,D46))</f>
        <v>2001.0804581525451</v>
      </c>
      <c r="L6">
        <f>SQRT(SUMSQ(E10,E16,E22,E28,E34,E40,E46))</f>
        <v>4279.6269697252819</v>
      </c>
      <c r="M6">
        <f>SQRT(SUMSQ(F10,F16,F22,F28,F34,F40,F46))</f>
        <v>7780.8058708593935</v>
      </c>
      <c r="N6">
        <f>SQRT(SUMSQ(G10,G16,G22,G28,G34,G40,G46))</f>
        <v>4015.8355295006791</v>
      </c>
      <c r="O6">
        <f>SQRT(SUMSQ(H12,H18,H24,H30,H36,H42,H48,H68,H74,H80,H86,H92,H98,H104))</f>
        <v>9599.6377014968639</v>
      </c>
      <c r="Q6" t="s">
        <v>8</v>
      </c>
      <c r="R6" s="7">
        <f>N5</f>
        <v>6.7085169612029066E-2</v>
      </c>
      <c r="S6" s="5">
        <f>N8</f>
        <v>7.6435444401814039E-3</v>
      </c>
      <c r="T6" s="5">
        <f>N10</f>
        <v>5.9441625171847659E-2</v>
      </c>
      <c r="U6" s="5">
        <f>N9</f>
        <v>7.4728714052210474E-2</v>
      </c>
    </row>
    <row r="7" spans="1:21">
      <c r="A7" t="s">
        <v>84</v>
      </c>
      <c r="B7" t="s">
        <v>419</v>
      </c>
      <c r="C7" t="s">
        <v>85</v>
      </c>
      <c r="D7" s="36">
        <v>6176</v>
      </c>
      <c r="E7" s="36">
        <v>4948</v>
      </c>
      <c r="F7" s="36">
        <v>32032</v>
      </c>
      <c r="G7">
        <v>26890</v>
      </c>
      <c r="H7" s="34">
        <v>42876</v>
      </c>
      <c r="J7" t="s">
        <v>33</v>
      </c>
      <c r="K7">
        <f>SQRT(SUMSQ(D6,D12,D18,D24,D30,D36,D42))</f>
        <v>3643.1073275433432</v>
      </c>
      <c r="L7">
        <f>SQRT(SUMSQ(E6,E12,E18,E24,E30,E36,E42))</f>
        <v>4952.5443965703125</v>
      </c>
      <c r="M7">
        <f>SQRT(SUMSQ(F6,F12,F18,F24,F30,F36,F42))</f>
        <v>4146.9335659014359</v>
      </c>
      <c r="N7">
        <f>SQRT(SUMSQ(G6,G12,G18,G24,G30,G36,G42))</f>
        <v>4456.8450724699869</v>
      </c>
      <c r="O7">
        <f>SQRT(SUMSQ(H8,H14,H20,H26,H32,H38,H44,H64,H70,H76,H82,H88,H94,H100))</f>
        <v>6468.775695601139</v>
      </c>
    </row>
    <row r="8" spans="1:21">
      <c r="A8" t="s">
        <v>86</v>
      </c>
      <c r="B8" t="s">
        <v>420</v>
      </c>
      <c r="C8" t="s">
        <v>87</v>
      </c>
      <c r="D8" s="36">
        <v>1137</v>
      </c>
      <c r="E8" s="36">
        <v>1202</v>
      </c>
      <c r="F8" s="36">
        <v>2301</v>
      </c>
      <c r="G8">
        <v>1288</v>
      </c>
      <c r="H8" s="34">
        <v>1527</v>
      </c>
      <c r="J8" t="s">
        <v>34</v>
      </c>
      <c r="K8" s="7">
        <f>(SQRT(K6^2-(K5^2*K7^2)))/K4</f>
        <v>1.9058081275046677E-2</v>
      </c>
      <c r="L8" s="7">
        <f>(SQRT(L6^2-(L5^2*L7^2)))/L4</f>
        <v>4.452645201943576E-2</v>
      </c>
      <c r="M8" s="7">
        <f>(SQRT(M6^2-(M5^2*M7^2)))/M4</f>
        <v>1.927489416977337E-2</v>
      </c>
      <c r="N8" s="7">
        <f>(SQRT(N6^2-(N5^2*N7^2)))/N4</f>
        <v>7.6435444401814039E-3</v>
      </c>
      <c r="O8" s="7">
        <f>(SQRT(O6^2-(O5^2*O7^2)))/O4</f>
        <v>8.1302483274971471E-3</v>
      </c>
    </row>
    <row r="9" spans="1:21">
      <c r="A9" t="s">
        <v>88</v>
      </c>
      <c r="B9" t="s">
        <v>421</v>
      </c>
      <c r="C9" t="s">
        <v>89</v>
      </c>
      <c r="D9" s="36">
        <v>207</v>
      </c>
      <c r="E9" s="36">
        <v>256</v>
      </c>
      <c r="F9" s="36">
        <v>3974</v>
      </c>
      <c r="G9">
        <v>633</v>
      </c>
      <c r="H9" s="34">
        <v>40354</v>
      </c>
      <c r="J9" t="s">
        <v>12</v>
      </c>
      <c r="K9" s="7">
        <f>K5+K8</f>
        <v>9.4987729033025742E-2</v>
      </c>
      <c r="L9" s="7">
        <f>L5+L8</f>
        <v>0.21456942968166318</v>
      </c>
      <c r="M9" s="7">
        <f>M5+M8</f>
        <v>0.21572183618348842</v>
      </c>
      <c r="N9" s="7">
        <f>N5+N8</f>
        <v>7.4728714052210474E-2</v>
      </c>
      <c r="O9" s="7">
        <f>O5+O8</f>
        <v>0.13010578064740577</v>
      </c>
    </row>
    <row r="10" spans="1:21">
      <c r="A10" t="s">
        <v>90</v>
      </c>
      <c r="B10" t="s">
        <v>422</v>
      </c>
      <c r="C10" t="s">
        <v>91</v>
      </c>
      <c r="D10" s="36">
        <v>206</v>
      </c>
      <c r="E10" s="36">
        <v>430</v>
      </c>
      <c r="F10" s="36">
        <v>2030</v>
      </c>
      <c r="G10">
        <v>449</v>
      </c>
      <c r="H10" s="34">
        <v>1863</v>
      </c>
      <c r="J10" t="s">
        <v>11</v>
      </c>
      <c r="K10" s="7">
        <f>K5-K8</f>
        <v>5.687156648293238E-2</v>
      </c>
      <c r="L10" s="7">
        <f>L5-L8</f>
        <v>0.12551652564279167</v>
      </c>
      <c r="M10" s="7">
        <f>M5-M8</f>
        <v>0.17717204784394167</v>
      </c>
      <c r="N10" s="7">
        <f>N5-N8</f>
        <v>5.9441625171847659E-2</v>
      </c>
      <c r="O10" s="7">
        <f>O5-O8</f>
        <v>0.11384528399241148</v>
      </c>
      <c r="Q10" s="33" t="s">
        <v>472</v>
      </c>
    </row>
    <row r="11" spans="1:21">
      <c r="A11" t="s">
        <v>92</v>
      </c>
      <c r="B11" t="s">
        <v>423</v>
      </c>
      <c r="C11" t="s">
        <v>93</v>
      </c>
      <c r="D11" s="36">
        <v>16814</v>
      </c>
      <c r="E11" s="36">
        <v>14853</v>
      </c>
      <c r="F11" s="36">
        <v>84874</v>
      </c>
      <c r="G11">
        <v>67274</v>
      </c>
      <c r="H11" s="34">
        <v>2522</v>
      </c>
    </row>
    <row r="12" spans="1:21">
      <c r="A12" t="s">
        <v>94</v>
      </c>
      <c r="B12" t="s">
        <v>424</v>
      </c>
      <c r="C12" t="s">
        <v>95</v>
      </c>
      <c r="D12" s="36">
        <v>2303</v>
      </c>
      <c r="E12" s="36">
        <v>3330</v>
      </c>
      <c r="F12" s="36">
        <v>1877</v>
      </c>
      <c r="G12">
        <v>1513</v>
      </c>
      <c r="H12" s="34">
        <v>1439</v>
      </c>
      <c r="J12" s="39" t="s">
        <v>58</v>
      </c>
      <c r="K12" s="39"/>
      <c r="L12" s="39"/>
      <c r="M12" s="39"/>
      <c r="N12" s="39"/>
      <c r="O12" s="39"/>
      <c r="Q12" t="s">
        <v>1</v>
      </c>
      <c r="R12">
        <f>K3</f>
        <v>7896</v>
      </c>
    </row>
    <row r="13" spans="1:21">
      <c r="A13" t="s">
        <v>96</v>
      </c>
      <c r="B13" t="s">
        <v>425</v>
      </c>
      <c r="C13" t="s">
        <v>97</v>
      </c>
      <c r="D13" s="36">
        <v>15864</v>
      </c>
      <c r="E13" s="36">
        <v>10886</v>
      </c>
      <c r="F13" s="36">
        <v>73229</v>
      </c>
      <c r="G13">
        <v>64690</v>
      </c>
      <c r="H13" s="34">
        <v>101053</v>
      </c>
      <c r="J13" s="39"/>
      <c r="K13" s="39"/>
      <c r="L13" s="39"/>
      <c r="M13" s="39"/>
      <c r="N13" s="39"/>
      <c r="O13" s="39"/>
      <c r="Q13" t="s">
        <v>7</v>
      </c>
      <c r="R13">
        <f>L3</f>
        <v>16024</v>
      </c>
    </row>
    <row r="14" spans="1:21">
      <c r="A14" t="s">
        <v>98</v>
      </c>
      <c r="B14" t="s">
        <v>426</v>
      </c>
      <c r="C14" t="s">
        <v>99</v>
      </c>
      <c r="D14" s="36">
        <v>2342</v>
      </c>
      <c r="E14" s="36">
        <v>3210</v>
      </c>
      <c r="F14" s="36">
        <v>3724</v>
      </c>
      <c r="G14">
        <v>1888</v>
      </c>
      <c r="H14" s="34">
        <v>2136</v>
      </c>
      <c r="J14" s="39"/>
      <c r="K14" s="39"/>
      <c r="L14" s="39"/>
      <c r="M14" s="39"/>
      <c r="N14" s="39"/>
      <c r="O14" s="39"/>
      <c r="Q14" t="s">
        <v>2</v>
      </c>
      <c r="R14">
        <f>M3</f>
        <v>78865</v>
      </c>
    </row>
    <row r="15" spans="1:21">
      <c r="A15" t="s">
        <v>100</v>
      </c>
      <c r="B15" t="s">
        <v>427</v>
      </c>
      <c r="C15" t="s">
        <v>101</v>
      </c>
      <c r="D15" s="36">
        <v>950</v>
      </c>
      <c r="E15" s="36">
        <v>3967</v>
      </c>
      <c r="F15" s="36">
        <v>11645</v>
      </c>
      <c r="G15">
        <v>2584</v>
      </c>
      <c r="H15" s="34">
        <v>88766</v>
      </c>
      <c r="J15" s="39"/>
      <c r="K15" s="39"/>
      <c r="L15" s="39"/>
      <c r="M15" s="39"/>
      <c r="N15" s="39"/>
      <c r="O15" s="39"/>
      <c r="Q15" t="s">
        <v>8</v>
      </c>
      <c r="R15">
        <f>N3</f>
        <v>35148</v>
      </c>
    </row>
    <row r="16" spans="1:21" ht="15.75">
      <c r="A16" t="s">
        <v>102</v>
      </c>
      <c r="B16" t="s">
        <v>428</v>
      </c>
      <c r="C16" t="s">
        <v>103</v>
      </c>
      <c r="D16" s="36">
        <v>547</v>
      </c>
      <c r="E16" s="36">
        <v>3098</v>
      </c>
      <c r="F16" s="36">
        <v>3625</v>
      </c>
      <c r="G16">
        <v>1310</v>
      </c>
      <c r="H16" s="34">
        <v>3846</v>
      </c>
      <c r="K16" s="40" t="s">
        <v>45</v>
      </c>
      <c r="L16" s="40"/>
      <c r="M16" s="40"/>
      <c r="N16" s="40"/>
      <c r="O16" s="40"/>
    </row>
    <row r="17" spans="1:18">
      <c r="A17" t="s">
        <v>104</v>
      </c>
      <c r="B17" t="s">
        <v>429</v>
      </c>
      <c r="C17" t="s">
        <v>105</v>
      </c>
      <c r="D17" s="36">
        <v>9828</v>
      </c>
      <c r="E17" s="36">
        <v>10637</v>
      </c>
      <c r="F17" s="36">
        <v>49272</v>
      </c>
      <c r="G17">
        <v>49560</v>
      </c>
      <c r="H17" s="34">
        <v>12287</v>
      </c>
      <c r="K17" s="41" t="s">
        <v>46</v>
      </c>
      <c r="L17" s="41"/>
      <c r="M17" s="41"/>
      <c r="N17" s="41"/>
      <c r="O17" s="41"/>
      <c r="Q17" t="s">
        <v>74</v>
      </c>
      <c r="R17">
        <f>O3</f>
        <v>143533</v>
      </c>
    </row>
    <row r="18" spans="1:18" ht="18.75">
      <c r="A18" t="s">
        <v>106</v>
      </c>
      <c r="B18" t="s">
        <v>430</v>
      </c>
      <c r="C18" t="s">
        <v>107</v>
      </c>
      <c r="D18" s="36">
        <v>1445</v>
      </c>
      <c r="E18" s="36">
        <v>2156</v>
      </c>
      <c r="F18" s="36">
        <v>2663</v>
      </c>
      <c r="G18">
        <v>2185</v>
      </c>
      <c r="H18" s="34">
        <v>3720</v>
      </c>
      <c r="K18" s="16" t="s">
        <v>47</v>
      </c>
      <c r="L18" s="16" t="s">
        <v>48</v>
      </c>
      <c r="M18" s="17"/>
      <c r="N18" s="18" t="s">
        <v>49</v>
      </c>
      <c r="O18" s="16" t="s">
        <v>50</v>
      </c>
    </row>
    <row r="19" spans="1:18" ht="15.75">
      <c r="A19" t="s">
        <v>108</v>
      </c>
      <c r="B19" t="s">
        <v>431</v>
      </c>
      <c r="C19" t="s">
        <v>109</v>
      </c>
      <c r="D19" s="36">
        <v>8459</v>
      </c>
      <c r="E19" s="36">
        <v>7960</v>
      </c>
      <c r="F19" s="36">
        <v>35618</v>
      </c>
      <c r="G19">
        <v>45447</v>
      </c>
      <c r="H19" s="34">
        <v>62149</v>
      </c>
      <c r="K19" s="19">
        <f>L5</f>
        <v>0.17004297766222742</v>
      </c>
      <c r="L19" s="20">
        <f>L8</f>
        <v>4.452645201943576E-2</v>
      </c>
      <c r="M19" s="21"/>
      <c r="N19" s="22">
        <f>L19/1.645</f>
        <v>2.7067751987498941E-2</v>
      </c>
      <c r="O19" s="23">
        <f>ABS(K19-K21)</f>
        <v>3.1825917568320622E-2</v>
      </c>
      <c r="Q19" s="33" t="s">
        <v>473</v>
      </c>
    </row>
    <row r="20" spans="1:18" ht="18.75">
      <c r="A20" t="s">
        <v>110</v>
      </c>
      <c r="B20" t="s">
        <v>432</v>
      </c>
      <c r="C20" t="s">
        <v>111</v>
      </c>
      <c r="D20" s="36">
        <v>1510</v>
      </c>
      <c r="E20" s="36">
        <v>1795</v>
      </c>
      <c r="F20" s="36">
        <v>2943</v>
      </c>
      <c r="G20">
        <v>2647</v>
      </c>
      <c r="H20" s="34">
        <v>2596</v>
      </c>
      <c r="K20" s="16" t="s">
        <v>51</v>
      </c>
      <c r="L20" s="16" t="s">
        <v>52</v>
      </c>
      <c r="M20" s="17"/>
      <c r="N20" s="18" t="s">
        <v>53</v>
      </c>
      <c r="O20" s="16" t="s">
        <v>54</v>
      </c>
    </row>
    <row r="21" spans="1:18" ht="15.75">
      <c r="A21" t="s">
        <v>112</v>
      </c>
      <c r="B21" t="s">
        <v>433</v>
      </c>
      <c r="C21" t="s">
        <v>113</v>
      </c>
      <c r="D21" s="36">
        <v>1369</v>
      </c>
      <c r="E21" s="36">
        <v>2677</v>
      </c>
      <c r="F21" s="36">
        <v>13654</v>
      </c>
      <c r="G21">
        <v>4113</v>
      </c>
      <c r="H21" s="34">
        <v>51877</v>
      </c>
      <c r="K21" s="19">
        <v>0.1382170600939068</v>
      </c>
      <c r="L21" s="20">
        <v>3.1037741301057627E-2</v>
      </c>
      <c r="M21" s="24"/>
      <c r="N21" s="25">
        <f>L21/1.645</f>
        <v>1.8867927842588225E-2</v>
      </c>
      <c r="O21" s="25">
        <f>ABS((O19)/(SQRT(((N19^2)+(N21^2)))))</f>
        <v>0.96457149112588214</v>
      </c>
      <c r="Q21" t="s">
        <v>1</v>
      </c>
      <c r="R21">
        <f>K4</f>
        <v>103991</v>
      </c>
    </row>
    <row r="22" spans="1:18" ht="15.75">
      <c r="A22" t="s">
        <v>114</v>
      </c>
      <c r="B22" t="s">
        <v>434</v>
      </c>
      <c r="C22" t="s">
        <v>115</v>
      </c>
      <c r="D22" s="36">
        <v>544</v>
      </c>
      <c r="E22" s="36">
        <v>1524</v>
      </c>
      <c r="F22" s="36">
        <v>3535</v>
      </c>
      <c r="G22">
        <v>1384</v>
      </c>
      <c r="H22" s="34">
        <v>2878</v>
      </c>
      <c r="K22" s="17"/>
      <c r="L22" s="17"/>
      <c r="M22" s="17"/>
      <c r="N22" s="17"/>
      <c r="O22" s="17"/>
      <c r="Q22" t="s">
        <v>7</v>
      </c>
      <c r="R22">
        <f>L4</f>
        <v>94235</v>
      </c>
    </row>
    <row r="23" spans="1:18" ht="15.75">
      <c r="A23" t="s">
        <v>116</v>
      </c>
      <c r="B23" t="s">
        <v>435</v>
      </c>
      <c r="C23" t="s">
        <v>117</v>
      </c>
      <c r="D23" s="36">
        <v>25324</v>
      </c>
      <c r="E23" s="36">
        <v>19961</v>
      </c>
      <c r="F23" s="36">
        <v>71387</v>
      </c>
      <c r="G23">
        <v>111796</v>
      </c>
      <c r="H23" s="34">
        <v>10272</v>
      </c>
      <c r="K23" s="38" t="s">
        <v>55</v>
      </c>
      <c r="L23" s="38"/>
      <c r="M23" s="38"/>
      <c r="N23" s="17" t="str">
        <f>IF(O21&gt;1.645, "Significant", "Not Significant")</f>
        <v>Not Significant</v>
      </c>
      <c r="O23" s="17"/>
      <c r="Q23" t="s">
        <v>2</v>
      </c>
      <c r="R23">
        <f>M4</f>
        <v>401457</v>
      </c>
    </row>
    <row r="24" spans="1:18" ht="15.75">
      <c r="A24" t="s">
        <v>118</v>
      </c>
      <c r="B24" t="s">
        <v>436</v>
      </c>
      <c r="C24" t="s">
        <v>119</v>
      </c>
      <c r="D24" s="36">
        <v>1681</v>
      </c>
      <c r="E24" s="36">
        <v>2017</v>
      </c>
      <c r="F24" s="36">
        <v>2174</v>
      </c>
      <c r="G24">
        <v>2416</v>
      </c>
      <c r="H24" s="34">
        <v>2117</v>
      </c>
      <c r="K24" s="38" t="s">
        <v>56</v>
      </c>
      <c r="L24" s="38"/>
      <c r="M24" s="38"/>
      <c r="N24" s="17" t="str">
        <f>IF(O21&gt;1.96, "Significant", "Not Significant")</f>
        <v>Not Significant</v>
      </c>
      <c r="O24" s="17"/>
      <c r="Q24" t="s">
        <v>8</v>
      </c>
      <c r="R24">
        <f>N4</f>
        <v>523931</v>
      </c>
    </row>
    <row r="25" spans="1:18" ht="15.75">
      <c r="A25" t="s">
        <v>120</v>
      </c>
      <c r="B25" t="s">
        <v>437</v>
      </c>
      <c r="C25" t="s">
        <v>121</v>
      </c>
      <c r="D25" s="36">
        <v>22730</v>
      </c>
      <c r="E25" s="36">
        <v>17437</v>
      </c>
      <c r="F25" s="36">
        <v>54474</v>
      </c>
      <c r="G25">
        <v>100437</v>
      </c>
      <c r="H25" s="34">
        <v>124639</v>
      </c>
      <c r="K25" s="38" t="s">
        <v>57</v>
      </c>
      <c r="L25" s="38"/>
      <c r="M25" s="38"/>
      <c r="N25" s="17" t="str">
        <f>IF(O21&gt;2.576, "Significant", "Not Significant")</f>
        <v>Not Significant</v>
      </c>
      <c r="O25" s="17"/>
    </row>
    <row r="26" spans="1:18">
      <c r="A26" t="s">
        <v>122</v>
      </c>
      <c r="B26" t="s">
        <v>438</v>
      </c>
      <c r="C26" t="s">
        <v>123</v>
      </c>
      <c r="D26" s="36">
        <v>1994</v>
      </c>
      <c r="E26" s="36">
        <v>2370</v>
      </c>
      <c r="F26" s="36">
        <v>3363</v>
      </c>
      <c r="G26">
        <v>2833</v>
      </c>
      <c r="H26" s="34">
        <v>2076</v>
      </c>
      <c r="Q26" t="s">
        <v>74</v>
      </c>
      <c r="R26">
        <f>O4</f>
        <v>1176736</v>
      </c>
    </row>
    <row r="27" spans="1:18">
      <c r="A27" t="s">
        <v>124</v>
      </c>
      <c r="B27" t="s">
        <v>439</v>
      </c>
      <c r="C27" t="s">
        <v>125</v>
      </c>
      <c r="D27" s="36">
        <v>2594</v>
      </c>
      <c r="E27" s="36">
        <v>2524</v>
      </c>
      <c r="F27" s="36">
        <v>16913</v>
      </c>
      <c r="G27">
        <v>11359</v>
      </c>
      <c r="H27" s="34">
        <v>102966</v>
      </c>
    </row>
    <row r="28" spans="1:18">
      <c r="A28" t="s">
        <v>126</v>
      </c>
      <c r="B28" t="s">
        <v>440</v>
      </c>
      <c r="C28" t="s">
        <v>127</v>
      </c>
      <c r="D28" s="36">
        <v>1304</v>
      </c>
      <c r="E28" s="36">
        <v>1171</v>
      </c>
      <c r="F28" s="36">
        <v>3243</v>
      </c>
      <c r="G28">
        <v>2252</v>
      </c>
      <c r="H28" s="34">
        <v>3948</v>
      </c>
      <c r="J28" t="s">
        <v>474</v>
      </c>
      <c r="K28" s="11">
        <f>O3-'2022'!O3</f>
        <v>3142</v>
      </c>
    </row>
    <row r="29" spans="1:18">
      <c r="A29" t="s">
        <v>128</v>
      </c>
      <c r="B29" t="s">
        <v>441</v>
      </c>
      <c r="C29" t="s">
        <v>129</v>
      </c>
      <c r="D29" s="36">
        <v>22132</v>
      </c>
      <c r="E29" s="36">
        <v>20158</v>
      </c>
      <c r="F29" s="36">
        <v>69902</v>
      </c>
      <c r="G29">
        <v>107215</v>
      </c>
      <c r="H29" s="34">
        <v>21673</v>
      </c>
      <c r="J29" t="s">
        <v>475</v>
      </c>
      <c r="K29" s="35">
        <f>O3-'2019'!O3</f>
        <v>-34373</v>
      </c>
    </row>
    <row r="30" spans="1:18">
      <c r="A30" t="s">
        <v>130</v>
      </c>
      <c r="B30" t="s">
        <v>442</v>
      </c>
      <c r="C30" t="s">
        <v>131</v>
      </c>
      <c r="D30" s="36">
        <v>808</v>
      </c>
      <c r="E30" s="36">
        <v>1605</v>
      </c>
      <c r="F30" s="36">
        <v>453</v>
      </c>
      <c r="G30">
        <v>1455</v>
      </c>
      <c r="H30" s="34">
        <v>3732</v>
      </c>
    </row>
    <row r="31" spans="1:18">
      <c r="A31" t="s">
        <v>132</v>
      </c>
      <c r="B31" t="s">
        <v>443</v>
      </c>
      <c r="C31" t="s">
        <v>133</v>
      </c>
      <c r="D31" s="36">
        <v>20568</v>
      </c>
      <c r="E31" s="36">
        <v>16732</v>
      </c>
      <c r="F31" s="36">
        <v>53798</v>
      </c>
      <c r="G31">
        <v>99315</v>
      </c>
      <c r="H31" s="34">
        <v>120761</v>
      </c>
    </row>
    <row r="32" spans="1:18">
      <c r="A32" t="s">
        <v>134</v>
      </c>
      <c r="B32" t="s">
        <v>444</v>
      </c>
      <c r="C32" t="s">
        <v>135</v>
      </c>
      <c r="D32" s="36">
        <v>1264</v>
      </c>
      <c r="E32" s="36">
        <v>1820</v>
      </c>
      <c r="F32" s="36">
        <v>2959</v>
      </c>
      <c r="G32">
        <v>2381</v>
      </c>
      <c r="H32" s="34">
        <v>952</v>
      </c>
    </row>
    <row r="33" spans="1:8">
      <c r="A33" t="s">
        <v>136</v>
      </c>
      <c r="B33" t="s">
        <v>445</v>
      </c>
      <c r="C33" t="s">
        <v>137</v>
      </c>
      <c r="D33" s="36">
        <v>1564</v>
      </c>
      <c r="E33" s="36">
        <v>3426</v>
      </c>
      <c r="F33" s="36">
        <v>16104</v>
      </c>
      <c r="G33">
        <v>7900</v>
      </c>
      <c r="H33" s="34">
        <v>104263</v>
      </c>
    </row>
    <row r="34" spans="1:8">
      <c r="A34" t="s">
        <v>138</v>
      </c>
      <c r="B34" t="s">
        <v>446</v>
      </c>
      <c r="C34" t="s">
        <v>139</v>
      </c>
      <c r="D34" s="36">
        <v>1054</v>
      </c>
      <c r="E34" s="36">
        <v>1671</v>
      </c>
      <c r="F34" s="36">
        <v>2916</v>
      </c>
      <c r="G34">
        <v>1777</v>
      </c>
      <c r="H34" s="34">
        <v>3289</v>
      </c>
    </row>
    <row r="35" spans="1:8">
      <c r="A35" t="s">
        <v>140</v>
      </c>
      <c r="B35" t="s">
        <v>447</v>
      </c>
      <c r="C35" t="s">
        <v>141</v>
      </c>
      <c r="D35" s="36">
        <v>15267</v>
      </c>
      <c r="E35" s="36">
        <v>11711</v>
      </c>
      <c r="F35" s="36">
        <v>53744</v>
      </c>
      <c r="G35">
        <v>86397</v>
      </c>
      <c r="H35" s="34">
        <v>16498</v>
      </c>
    </row>
    <row r="36" spans="1:8">
      <c r="A36" t="s">
        <v>142</v>
      </c>
      <c r="B36" t="s">
        <v>448</v>
      </c>
      <c r="C36" t="s">
        <v>143</v>
      </c>
      <c r="D36" s="36">
        <v>714</v>
      </c>
      <c r="E36" s="36">
        <v>817</v>
      </c>
      <c r="F36" s="36">
        <v>331</v>
      </c>
      <c r="G36">
        <v>1772</v>
      </c>
      <c r="H36" s="34">
        <v>3314</v>
      </c>
    </row>
    <row r="37" spans="1:8">
      <c r="A37" t="s">
        <v>144</v>
      </c>
      <c r="B37" t="s">
        <v>449</v>
      </c>
      <c r="C37" t="s">
        <v>145</v>
      </c>
      <c r="D37" s="36">
        <v>14790</v>
      </c>
      <c r="E37" s="36">
        <v>9112</v>
      </c>
      <c r="F37" s="36">
        <v>43000</v>
      </c>
      <c r="G37">
        <v>82495</v>
      </c>
      <c r="H37" s="34">
        <v>89177</v>
      </c>
    </row>
    <row r="38" spans="1:8">
      <c r="A38" t="s">
        <v>146</v>
      </c>
      <c r="B38" t="s">
        <v>450</v>
      </c>
      <c r="C38" t="s">
        <v>147</v>
      </c>
      <c r="D38" s="36">
        <v>760</v>
      </c>
      <c r="E38" s="36">
        <v>1349</v>
      </c>
      <c r="F38" s="36">
        <v>2645</v>
      </c>
      <c r="G38">
        <v>2078</v>
      </c>
      <c r="H38" s="34">
        <v>773</v>
      </c>
    </row>
    <row r="39" spans="1:8">
      <c r="A39" t="s">
        <v>148</v>
      </c>
      <c r="B39" t="s">
        <v>451</v>
      </c>
      <c r="C39" t="s">
        <v>149</v>
      </c>
      <c r="D39" s="36">
        <v>477</v>
      </c>
      <c r="E39" s="36">
        <v>2599</v>
      </c>
      <c r="F39" s="36">
        <v>10744</v>
      </c>
      <c r="G39">
        <v>3902</v>
      </c>
      <c r="H39" s="34">
        <v>79376</v>
      </c>
    </row>
    <row r="40" spans="1:8">
      <c r="A40" t="s">
        <v>150</v>
      </c>
      <c r="B40" t="s">
        <v>452</v>
      </c>
      <c r="C40" t="s">
        <v>151</v>
      </c>
      <c r="D40" s="36">
        <v>409</v>
      </c>
      <c r="E40" s="36">
        <v>1326</v>
      </c>
      <c r="F40" s="36">
        <v>2707</v>
      </c>
      <c r="G40">
        <v>1196</v>
      </c>
      <c r="H40" s="34">
        <v>2248</v>
      </c>
    </row>
    <row r="41" spans="1:8">
      <c r="A41" t="s">
        <v>152</v>
      </c>
      <c r="B41" t="s">
        <v>453</v>
      </c>
      <c r="C41" t="s">
        <v>153</v>
      </c>
      <c r="D41" s="36">
        <v>8243</v>
      </c>
      <c r="E41" s="36">
        <v>11711</v>
      </c>
      <c r="F41" s="36">
        <v>36272</v>
      </c>
      <c r="G41">
        <v>74166</v>
      </c>
      <c r="H41" s="34">
        <v>9801</v>
      </c>
    </row>
    <row r="42" spans="1:8">
      <c r="A42" t="s">
        <v>154</v>
      </c>
      <c r="B42" t="s">
        <v>454</v>
      </c>
      <c r="C42" t="s">
        <v>155</v>
      </c>
      <c r="D42" s="36">
        <v>790</v>
      </c>
      <c r="E42" s="36">
        <v>551</v>
      </c>
      <c r="F42" s="36">
        <v>145</v>
      </c>
      <c r="G42">
        <v>445</v>
      </c>
      <c r="H42" s="34">
        <v>2172</v>
      </c>
    </row>
    <row r="43" spans="1:8">
      <c r="A43" t="s">
        <v>156</v>
      </c>
      <c r="B43" t="s">
        <v>455</v>
      </c>
      <c r="C43" t="s">
        <v>157</v>
      </c>
      <c r="D43" s="36">
        <v>7508</v>
      </c>
      <c r="E43" s="36">
        <v>11136</v>
      </c>
      <c r="F43" s="36">
        <v>30441</v>
      </c>
      <c r="G43">
        <v>69509</v>
      </c>
      <c r="H43" s="34">
        <v>67858</v>
      </c>
    </row>
    <row r="44" spans="1:8">
      <c r="A44" t="s">
        <v>158</v>
      </c>
      <c r="B44" t="s">
        <v>456</v>
      </c>
      <c r="C44" t="s">
        <v>159</v>
      </c>
      <c r="D44" s="36">
        <v>929</v>
      </c>
      <c r="E44" s="36">
        <v>785</v>
      </c>
      <c r="F44" s="36">
        <v>2107</v>
      </c>
      <c r="G44">
        <v>1702</v>
      </c>
      <c r="H44" s="34">
        <v>382</v>
      </c>
    </row>
    <row r="45" spans="1:8">
      <c r="A45" t="s">
        <v>160</v>
      </c>
      <c r="B45" t="s">
        <v>457</v>
      </c>
      <c r="C45" t="s">
        <v>161</v>
      </c>
      <c r="D45" s="36">
        <v>735</v>
      </c>
      <c r="E45" s="36">
        <v>575</v>
      </c>
      <c r="F45" s="36">
        <v>5831</v>
      </c>
      <c r="G45">
        <v>4657</v>
      </c>
      <c r="H45" s="34">
        <v>61442</v>
      </c>
    </row>
    <row r="46" spans="1:8">
      <c r="A46" t="s">
        <v>162</v>
      </c>
      <c r="B46" t="s">
        <v>458</v>
      </c>
      <c r="C46" t="s">
        <v>163</v>
      </c>
      <c r="D46" s="36">
        <v>623</v>
      </c>
      <c r="E46" s="36">
        <v>537</v>
      </c>
      <c r="F46" s="36">
        <v>2106</v>
      </c>
      <c r="G46">
        <v>1623</v>
      </c>
      <c r="H46" s="34">
        <v>1941</v>
      </c>
    </row>
    <row r="47" spans="1:8">
      <c r="A47" t="s">
        <v>164</v>
      </c>
      <c r="B47" t="s">
        <v>459</v>
      </c>
      <c r="C47" t="s">
        <v>165</v>
      </c>
      <c r="D47" s="36">
        <v>5218</v>
      </c>
      <c r="E47" s="36">
        <v>8084</v>
      </c>
      <c r="F47" s="36">
        <v>19245</v>
      </c>
      <c r="G47">
        <v>60668</v>
      </c>
      <c r="H47" s="34">
        <v>6416</v>
      </c>
    </row>
    <row r="48" spans="1:8">
      <c r="A48" t="s">
        <v>166</v>
      </c>
      <c r="B48" t="s">
        <v>460</v>
      </c>
      <c r="C48" t="s">
        <v>167</v>
      </c>
      <c r="D48" s="36">
        <v>515</v>
      </c>
      <c r="E48" s="36">
        <v>278</v>
      </c>
      <c r="F48" s="36">
        <v>9</v>
      </c>
      <c r="G48">
        <v>517</v>
      </c>
      <c r="H48" s="34">
        <v>1883</v>
      </c>
    </row>
    <row r="49" spans="1:8">
      <c r="A49" t="s">
        <v>168</v>
      </c>
      <c r="B49" t="s">
        <v>461</v>
      </c>
      <c r="C49" t="s">
        <v>169</v>
      </c>
      <c r="D49" s="36">
        <v>5218</v>
      </c>
      <c r="E49" s="36">
        <v>7986</v>
      </c>
      <c r="F49" s="36">
        <v>18751</v>
      </c>
      <c r="G49">
        <v>60321</v>
      </c>
      <c r="H49" s="34">
        <v>45925</v>
      </c>
    </row>
    <row r="50" spans="1:8">
      <c r="A50" t="s">
        <v>170</v>
      </c>
      <c r="B50" t="s">
        <v>462</v>
      </c>
      <c r="C50" t="s">
        <v>171</v>
      </c>
      <c r="D50" s="36">
        <v>515</v>
      </c>
      <c r="E50" s="36">
        <v>326</v>
      </c>
      <c r="F50" s="36">
        <v>523</v>
      </c>
      <c r="G50">
        <v>569</v>
      </c>
      <c r="H50" s="34">
        <v>372</v>
      </c>
    </row>
    <row r="51" spans="1:8">
      <c r="A51" t="s">
        <v>172</v>
      </c>
      <c r="B51" t="s">
        <v>463</v>
      </c>
      <c r="C51" t="s">
        <v>173</v>
      </c>
      <c r="D51" s="36">
        <v>0</v>
      </c>
      <c r="E51" s="36">
        <v>98</v>
      </c>
      <c r="F51" s="36">
        <v>494</v>
      </c>
      <c r="G51">
        <v>347</v>
      </c>
      <c r="H51" s="34">
        <v>45055</v>
      </c>
    </row>
    <row r="52" spans="1:8">
      <c r="A52" t="s">
        <v>174</v>
      </c>
      <c r="B52" t="s">
        <v>464</v>
      </c>
      <c r="C52" t="s">
        <v>175</v>
      </c>
      <c r="D52" s="36">
        <v>236</v>
      </c>
      <c r="E52" s="36">
        <v>161</v>
      </c>
      <c r="F52" s="36">
        <v>522</v>
      </c>
      <c r="G52">
        <v>269</v>
      </c>
      <c r="H52" s="34">
        <v>802</v>
      </c>
    </row>
    <row r="53" spans="1:8">
      <c r="A53" t="s">
        <v>176</v>
      </c>
      <c r="B53" t="s">
        <v>465</v>
      </c>
      <c r="C53" t="s">
        <v>177</v>
      </c>
      <c r="D53" s="36">
        <v>3374</v>
      </c>
      <c r="E53" s="36">
        <v>3507</v>
      </c>
      <c r="F53" s="36">
        <v>8888</v>
      </c>
      <c r="G53">
        <v>36466</v>
      </c>
      <c r="H53" s="34">
        <v>870</v>
      </c>
    </row>
    <row r="54" spans="1:8">
      <c r="A54" t="s">
        <v>178</v>
      </c>
      <c r="B54" t="s">
        <v>466</v>
      </c>
      <c r="C54" t="s">
        <v>179</v>
      </c>
      <c r="D54" s="36">
        <v>94</v>
      </c>
      <c r="E54" s="36">
        <v>342</v>
      </c>
      <c r="F54" s="36">
        <v>91</v>
      </c>
      <c r="G54">
        <v>662</v>
      </c>
      <c r="H54" s="34">
        <v>675</v>
      </c>
    </row>
    <row r="55" spans="1:8">
      <c r="A55" t="s">
        <v>180</v>
      </c>
      <c r="B55" t="s">
        <v>467</v>
      </c>
      <c r="C55" t="s">
        <v>181</v>
      </c>
      <c r="D55" s="36">
        <v>3374</v>
      </c>
      <c r="E55" s="36">
        <v>3507</v>
      </c>
      <c r="F55" s="36">
        <v>8843</v>
      </c>
      <c r="G55">
        <v>36422</v>
      </c>
      <c r="H55" s="34">
        <v>23715</v>
      </c>
    </row>
    <row r="56" spans="1:8">
      <c r="A56" t="s">
        <v>182</v>
      </c>
      <c r="B56" t="s">
        <v>468</v>
      </c>
      <c r="C56" t="s">
        <v>183</v>
      </c>
      <c r="D56" s="36">
        <v>94</v>
      </c>
      <c r="E56" s="36">
        <v>342</v>
      </c>
      <c r="F56" s="36">
        <v>117</v>
      </c>
      <c r="G56">
        <v>661</v>
      </c>
      <c r="H56" s="34">
        <v>554</v>
      </c>
    </row>
    <row r="57" spans="1:8">
      <c r="A57" t="s">
        <v>184</v>
      </c>
      <c r="B57" t="s">
        <v>469</v>
      </c>
      <c r="C57" t="s">
        <v>185</v>
      </c>
      <c r="D57" s="36">
        <v>0</v>
      </c>
      <c r="E57" s="36">
        <v>0</v>
      </c>
      <c r="F57" s="36">
        <v>45</v>
      </c>
      <c r="G57">
        <v>44</v>
      </c>
      <c r="H57" s="34">
        <v>23671</v>
      </c>
    </row>
    <row r="58" spans="1:8">
      <c r="A58" t="s">
        <v>186</v>
      </c>
      <c r="B58" t="s">
        <v>470</v>
      </c>
      <c r="C58" t="s">
        <v>187</v>
      </c>
      <c r="D58" s="36">
        <v>236</v>
      </c>
      <c r="E58" s="36">
        <v>236</v>
      </c>
      <c r="F58" s="36">
        <v>78</v>
      </c>
      <c r="G58">
        <v>12</v>
      </c>
      <c r="H58" s="34">
        <v>557</v>
      </c>
    </row>
    <row r="59" spans="1:8">
      <c r="A59" t="s">
        <v>188</v>
      </c>
      <c r="C59" t="s">
        <v>189</v>
      </c>
      <c r="H59" s="34">
        <v>44</v>
      </c>
    </row>
    <row r="60" spans="1:8">
      <c r="A60" t="s">
        <v>190</v>
      </c>
      <c r="C60" t="s">
        <v>191</v>
      </c>
      <c r="H60" s="34">
        <v>12</v>
      </c>
    </row>
    <row r="61" spans="1:8">
      <c r="A61" t="s">
        <v>192</v>
      </c>
      <c r="C61" t="s">
        <v>193</v>
      </c>
      <c r="H61" s="34">
        <v>649083</v>
      </c>
    </row>
    <row r="62" spans="1:8">
      <c r="A62" t="s">
        <v>194</v>
      </c>
      <c r="C62" t="s">
        <v>195</v>
      </c>
      <c r="H62" s="34">
        <v>1294</v>
      </c>
    </row>
    <row r="63" spans="1:8">
      <c r="A63" t="s">
        <v>196</v>
      </c>
      <c r="C63" t="s">
        <v>197</v>
      </c>
      <c r="H63" s="34">
        <v>40667</v>
      </c>
    </row>
    <row r="64" spans="1:8">
      <c r="A64" t="s">
        <v>198</v>
      </c>
      <c r="C64" t="s">
        <v>199</v>
      </c>
      <c r="H64" s="34">
        <v>1315</v>
      </c>
    </row>
    <row r="65" spans="1:8">
      <c r="A65" t="s">
        <v>200</v>
      </c>
      <c r="C65" t="s">
        <v>201</v>
      </c>
      <c r="H65" s="34">
        <v>36659</v>
      </c>
    </row>
    <row r="66" spans="1:8">
      <c r="A66" t="s">
        <v>202</v>
      </c>
      <c r="C66" t="s">
        <v>203</v>
      </c>
      <c r="H66" s="34">
        <v>2670</v>
      </c>
    </row>
    <row r="67" spans="1:8">
      <c r="A67" t="s">
        <v>204</v>
      </c>
      <c r="C67" t="s">
        <v>205</v>
      </c>
      <c r="H67" s="34">
        <v>4008</v>
      </c>
    </row>
    <row r="68" spans="1:8">
      <c r="A68" t="s">
        <v>206</v>
      </c>
      <c r="C68" t="s">
        <v>207</v>
      </c>
      <c r="H68" s="34">
        <v>2075</v>
      </c>
    </row>
    <row r="69" spans="1:8">
      <c r="A69" t="s">
        <v>208</v>
      </c>
      <c r="C69" t="s">
        <v>209</v>
      </c>
      <c r="H69" s="34">
        <v>95507</v>
      </c>
    </row>
    <row r="70" spans="1:8">
      <c r="A70" t="s">
        <v>210</v>
      </c>
      <c r="C70" t="s">
        <v>211</v>
      </c>
      <c r="H70" s="34">
        <v>1973</v>
      </c>
    </row>
    <row r="71" spans="1:8">
      <c r="A71" t="s">
        <v>212</v>
      </c>
      <c r="C71" t="s">
        <v>213</v>
      </c>
      <c r="H71" s="34">
        <v>87746</v>
      </c>
    </row>
    <row r="72" spans="1:8">
      <c r="A72" t="s">
        <v>214</v>
      </c>
      <c r="C72" t="s">
        <v>215</v>
      </c>
      <c r="H72" s="34">
        <v>3100</v>
      </c>
    </row>
    <row r="73" spans="1:8">
      <c r="A73" t="s">
        <v>216</v>
      </c>
      <c r="C73" t="s">
        <v>217</v>
      </c>
      <c r="H73" s="34">
        <v>7761</v>
      </c>
    </row>
    <row r="74" spans="1:8">
      <c r="A74" t="s">
        <v>218</v>
      </c>
      <c r="C74" t="s">
        <v>219</v>
      </c>
      <c r="H74" s="34">
        <v>2440</v>
      </c>
    </row>
    <row r="75" spans="1:8">
      <c r="A75" t="s">
        <v>220</v>
      </c>
      <c r="C75" t="s">
        <v>221</v>
      </c>
      <c r="H75" s="34">
        <v>63081</v>
      </c>
    </row>
    <row r="76" spans="1:8">
      <c r="A76" t="s">
        <v>222</v>
      </c>
      <c r="C76" t="s">
        <v>223</v>
      </c>
      <c r="H76" s="34">
        <v>3039</v>
      </c>
    </row>
    <row r="77" spans="1:8">
      <c r="A77" t="s">
        <v>224</v>
      </c>
      <c r="C77" t="s">
        <v>225</v>
      </c>
      <c r="H77" s="34">
        <v>50986</v>
      </c>
    </row>
    <row r="78" spans="1:8">
      <c r="A78" t="s">
        <v>226</v>
      </c>
      <c r="C78" t="s">
        <v>227</v>
      </c>
      <c r="H78" s="34">
        <v>3091</v>
      </c>
    </row>
    <row r="79" spans="1:8">
      <c r="A79" t="s">
        <v>228</v>
      </c>
      <c r="C79" t="s">
        <v>229</v>
      </c>
      <c r="H79" s="34">
        <v>12095</v>
      </c>
    </row>
    <row r="80" spans="1:8">
      <c r="A80" t="s">
        <v>230</v>
      </c>
      <c r="C80" t="s">
        <v>231</v>
      </c>
      <c r="H80" s="34">
        <v>2959</v>
      </c>
    </row>
    <row r="81" spans="1:8">
      <c r="A81" t="s">
        <v>232</v>
      </c>
      <c r="C81" t="s">
        <v>233</v>
      </c>
      <c r="H81" s="34">
        <v>110930</v>
      </c>
    </row>
    <row r="82" spans="1:8">
      <c r="A82" t="s">
        <v>234</v>
      </c>
      <c r="C82" t="s">
        <v>235</v>
      </c>
      <c r="H82" s="34">
        <v>2594</v>
      </c>
    </row>
    <row r="83" spans="1:8">
      <c r="A83" t="s">
        <v>236</v>
      </c>
      <c r="C83" t="s">
        <v>237</v>
      </c>
      <c r="H83" s="34">
        <v>97637</v>
      </c>
    </row>
    <row r="84" spans="1:8">
      <c r="A84" t="s">
        <v>238</v>
      </c>
      <c r="C84" t="s">
        <v>239</v>
      </c>
      <c r="H84" s="34">
        <v>3041</v>
      </c>
    </row>
    <row r="85" spans="1:8">
      <c r="A85" t="s">
        <v>240</v>
      </c>
      <c r="C85" t="s">
        <v>241</v>
      </c>
      <c r="H85" s="34">
        <v>13293</v>
      </c>
    </row>
    <row r="86" spans="1:8">
      <c r="A86" t="s">
        <v>242</v>
      </c>
      <c r="C86" t="s">
        <v>243</v>
      </c>
      <c r="H86" s="34">
        <v>2409</v>
      </c>
    </row>
    <row r="87" spans="1:8">
      <c r="A87" t="s">
        <v>244</v>
      </c>
      <c r="C87" t="s">
        <v>245</v>
      </c>
      <c r="H87" s="34">
        <v>106722</v>
      </c>
    </row>
    <row r="88" spans="1:8">
      <c r="A88" t="s">
        <v>246</v>
      </c>
      <c r="C88" t="s">
        <v>247</v>
      </c>
      <c r="H88" s="34">
        <v>377</v>
      </c>
    </row>
    <row r="89" spans="1:8">
      <c r="A89" t="s">
        <v>248</v>
      </c>
      <c r="C89" t="s">
        <v>249</v>
      </c>
      <c r="H89" s="34">
        <v>93197</v>
      </c>
    </row>
    <row r="90" spans="1:8">
      <c r="A90" t="s">
        <v>250</v>
      </c>
      <c r="C90" t="s">
        <v>251</v>
      </c>
      <c r="H90" s="34">
        <v>2604</v>
      </c>
    </row>
    <row r="91" spans="1:8">
      <c r="A91" t="s">
        <v>252</v>
      </c>
      <c r="C91" t="s">
        <v>253</v>
      </c>
      <c r="H91" s="34">
        <v>13525</v>
      </c>
    </row>
    <row r="92" spans="1:8">
      <c r="A92" t="s">
        <v>254</v>
      </c>
      <c r="C92" t="s">
        <v>255</v>
      </c>
      <c r="H92" s="34">
        <v>2579</v>
      </c>
    </row>
    <row r="93" spans="1:8">
      <c r="A93" t="s">
        <v>256</v>
      </c>
      <c r="C93" t="s">
        <v>257</v>
      </c>
      <c r="H93" s="34">
        <v>84323</v>
      </c>
    </row>
    <row r="94" spans="1:8">
      <c r="A94" t="s">
        <v>258</v>
      </c>
      <c r="C94" t="s">
        <v>259</v>
      </c>
      <c r="H94" s="34">
        <v>363</v>
      </c>
    </row>
    <row r="95" spans="1:8">
      <c r="A95" t="s">
        <v>260</v>
      </c>
      <c r="C95" t="s">
        <v>261</v>
      </c>
      <c r="H95" s="34">
        <v>76373</v>
      </c>
    </row>
    <row r="96" spans="1:8">
      <c r="A96" t="s">
        <v>262</v>
      </c>
      <c r="C96" t="s">
        <v>263</v>
      </c>
      <c r="H96" s="34">
        <v>2085</v>
      </c>
    </row>
    <row r="97" spans="1:8">
      <c r="A97" t="s">
        <v>264</v>
      </c>
      <c r="C97" t="s">
        <v>265</v>
      </c>
      <c r="H97" s="34">
        <v>7950</v>
      </c>
    </row>
    <row r="98" spans="1:8">
      <c r="A98" t="s">
        <v>266</v>
      </c>
      <c r="C98" t="s">
        <v>267</v>
      </c>
      <c r="H98" s="34">
        <v>2008</v>
      </c>
    </row>
    <row r="99" spans="1:8">
      <c r="A99" t="s">
        <v>268</v>
      </c>
      <c r="C99" t="s">
        <v>269</v>
      </c>
      <c r="H99" s="34">
        <v>66993</v>
      </c>
    </row>
    <row r="100" spans="1:8">
      <c r="A100" t="s">
        <v>270</v>
      </c>
      <c r="C100" t="s">
        <v>271</v>
      </c>
      <c r="H100" s="34">
        <v>626</v>
      </c>
    </row>
    <row r="101" spans="1:8">
      <c r="A101" t="s">
        <v>272</v>
      </c>
      <c r="C101" t="s">
        <v>273</v>
      </c>
      <c r="H101" s="34">
        <v>61561</v>
      </c>
    </row>
    <row r="102" spans="1:8">
      <c r="A102" t="s">
        <v>274</v>
      </c>
      <c r="C102" t="s">
        <v>275</v>
      </c>
      <c r="H102" s="34">
        <v>1861</v>
      </c>
    </row>
    <row r="103" spans="1:8">
      <c r="A103" t="s">
        <v>276</v>
      </c>
      <c r="C103" t="s">
        <v>277</v>
      </c>
      <c r="H103" s="34">
        <v>5432</v>
      </c>
    </row>
    <row r="104" spans="1:8">
      <c r="A104" t="s">
        <v>278</v>
      </c>
      <c r="C104" t="s">
        <v>279</v>
      </c>
      <c r="H104" s="34">
        <v>1757</v>
      </c>
    </row>
    <row r="105" spans="1:8">
      <c r="A105" t="s">
        <v>280</v>
      </c>
      <c r="C105" t="s">
        <v>281</v>
      </c>
      <c r="H105" s="34">
        <v>50228</v>
      </c>
    </row>
    <row r="106" spans="1:8">
      <c r="A106" t="s">
        <v>282</v>
      </c>
      <c r="C106" t="s">
        <v>283</v>
      </c>
      <c r="H106" s="34">
        <v>145</v>
      </c>
    </row>
    <row r="107" spans="1:8">
      <c r="A107" t="s">
        <v>284</v>
      </c>
      <c r="C107" t="s">
        <v>285</v>
      </c>
      <c r="H107" s="34">
        <v>49817</v>
      </c>
    </row>
    <row r="108" spans="1:8">
      <c r="A108" t="s">
        <v>286</v>
      </c>
      <c r="C108" t="s">
        <v>287</v>
      </c>
      <c r="H108" s="34">
        <v>308</v>
      </c>
    </row>
    <row r="109" spans="1:8">
      <c r="A109" t="s">
        <v>288</v>
      </c>
      <c r="C109" t="s">
        <v>289</v>
      </c>
      <c r="H109" s="34">
        <v>411</v>
      </c>
    </row>
    <row r="110" spans="1:8">
      <c r="A110" t="s">
        <v>290</v>
      </c>
      <c r="C110" t="s">
        <v>291</v>
      </c>
      <c r="H110" s="34">
        <v>275</v>
      </c>
    </row>
    <row r="111" spans="1:8">
      <c r="A111" t="s">
        <v>292</v>
      </c>
      <c r="C111" t="s">
        <v>293</v>
      </c>
      <c r="H111" s="34">
        <v>30632</v>
      </c>
    </row>
    <row r="112" spans="1:8">
      <c r="A112" t="s">
        <v>294</v>
      </c>
      <c r="C112" t="s">
        <v>295</v>
      </c>
      <c r="H112" s="34">
        <v>183</v>
      </c>
    </row>
    <row r="113" spans="1:8">
      <c r="A113" t="s">
        <v>296</v>
      </c>
      <c r="C113" t="s">
        <v>297</v>
      </c>
      <c r="H113" s="34">
        <v>30587</v>
      </c>
    </row>
    <row r="114" spans="1:8">
      <c r="A114" t="s">
        <v>298</v>
      </c>
      <c r="C114" t="s">
        <v>299</v>
      </c>
      <c r="H114" s="34">
        <v>213</v>
      </c>
    </row>
    <row r="115" spans="1:8">
      <c r="A115" t="s">
        <v>300</v>
      </c>
      <c r="C115" t="s">
        <v>301</v>
      </c>
      <c r="H115" s="34">
        <v>45</v>
      </c>
    </row>
    <row r="116" spans="1:8">
      <c r="A116" t="s">
        <v>302</v>
      </c>
      <c r="C116" t="s">
        <v>303</v>
      </c>
      <c r="H116" s="34">
        <v>78</v>
      </c>
    </row>
  </sheetData>
  <mergeCells count="6">
    <mergeCell ref="K25:M25"/>
    <mergeCell ref="J12:O15"/>
    <mergeCell ref="K16:O16"/>
    <mergeCell ref="K17:O17"/>
    <mergeCell ref="K23:M23"/>
    <mergeCell ref="K24:M24"/>
  </mergeCells>
  <conditionalFormatting sqref="N23:N25">
    <cfRule type="cellIs" dxfId="6" priority="1" operator="equal">
      <formula>"Significant"</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D7BE9-0E84-46D8-8D28-715E4890FDC2}">
  <dimension ref="A1:U116"/>
  <sheetViews>
    <sheetView topLeftCell="F1" workbookViewId="0">
      <selection activeCell="K28" sqref="K28"/>
    </sheetView>
  </sheetViews>
  <sheetFormatPr defaultRowHeight="14.25"/>
  <cols>
    <col min="1" max="1" width="13.75" customWidth="1"/>
    <col min="2" max="2" width="54.125" customWidth="1"/>
    <col min="3" max="3" width="61" hidden="1" customWidth="1"/>
    <col min="4" max="4" width="8.25" customWidth="1"/>
    <col min="5" max="5" width="10.625" bestFit="1" customWidth="1"/>
    <col min="6" max="6" width="10.375" customWidth="1"/>
    <col min="8" max="8" width="12" bestFit="1" customWidth="1"/>
    <col min="10" max="10" width="19.75" customWidth="1"/>
    <col min="11" max="11" width="10.125" bestFit="1" customWidth="1"/>
  </cols>
  <sheetData>
    <row r="1" spans="1:21">
      <c r="A1" t="s">
        <v>69</v>
      </c>
      <c r="B1" t="s">
        <v>70</v>
      </c>
      <c r="C1" t="s">
        <v>416</v>
      </c>
      <c r="D1" t="s">
        <v>71</v>
      </c>
      <c r="E1" t="s">
        <v>71</v>
      </c>
      <c r="F1" t="s">
        <v>71</v>
      </c>
      <c r="G1" t="s">
        <v>71</v>
      </c>
      <c r="H1" t="s">
        <v>71</v>
      </c>
    </row>
    <row r="2" spans="1:21">
      <c r="A2" t="s">
        <v>72</v>
      </c>
      <c r="B2" t="s">
        <v>73</v>
      </c>
      <c r="C2" t="s">
        <v>73</v>
      </c>
      <c r="D2" t="s">
        <v>1</v>
      </c>
      <c r="E2" t="s">
        <v>7</v>
      </c>
      <c r="F2" t="s">
        <v>2</v>
      </c>
      <c r="G2" t="s">
        <v>8</v>
      </c>
      <c r="H2" t="s">
        <v>74</v>
      </c>
      <c r="K2" t="s">
        <v>1</v>
      </c>
      <c r="L2" t="s">
        <v>7</v>
      </c>
      <c r="M2" t="s">
        <v>2</v>
      </c>
      <c r="N2" t="s">
        <v>8</v>
      </c>
      <c r="O2" t="s">
        <v>74</v>
      </c>
      <c r="R2" s="6">
        <v>2022</v>
      </c>
      <c r="S2" s="3" t="s">
        <v>10</v>
      </c>
      <c r="T2" s="3" t="s">
        <v>11</v>
      </c>
      <c r="U2" s="3" t="s">
        <v>12</v>
      </c>
    </row>
    <row r="3" spans="1:21">
      <c r="A3" t="s">
        <v>75</v>
      </c>
      <c r="B3" t="s">
        <v>76</v>
      </c>
      <c r="C3" t="s">
        <v>76</v>
      </c>
      <c r="D3" s="34">
        <v>101414</v>
      </c>
      <c r="E3" s="34">
        <v>105389</v>
      </c>
      <c r="F3" s="34">
        <v>436417</v>
      </c>
      <c r="G3">
        <v>618140</v>
      </c>
      <c r="H3" s="34">
        <v>1319854</v>
      </c>
      <c r="J3" t="s">
        <v>26</v>
      </c>
      <c r="K3" s="11">
        <f>SUM(D9,D15,D21,D27,D33,D39,D45)</f>
        <v>6073</v>
      </c>
      <c r="L3" s="11">
        <f>SUM(E9,E15,E21,E27,E33,E39,E45)</f>
        <v>10033</v>
      </c>
      <c r="M3" s="11">
        <f>SUM(F9,F15,F21,F27,F33,F39,F45)</f>
        <v>90056</v>
      </c>
      <c r="N3" s="11">
        <f>SUM(G9,G15,G21,G27,G33,G39,G45)</f>
        <v>31773</v>
      </c>
      <c r="O3" s="11">
        <f>SUM(H11,H17,H23,H29,H35,H41,H47,H67,H73,H79,H85,H91,H97,H103)</f>
        <v>140391</v>
      </c>
      <c r="Q3" t="s">
        <v>1</v>
      </c>
      <c r="R3" s="5">
        <f>K5</f>
        <v>6.5002622368266136E-2</v>
      </c>
      <c r="S3" s="5">
        <f>K8</f>
        <v>2.2732735616474396E-2</v>
      </c>
      <c r="T3" s="5">
        <f>K10</f>
        <v>4.226988675179174E-2</v>
      </c>
      <c r="U3" s="5">
        <f>K9</f>
        <v>8.7735357984740525E-2</v>
      </c>
    </row>
    <row r="4" spans="1:21">
      <c r="A4" t="s">
        <v>77</v>
      </c>
      <c r="B4" t="s">
        <v>78</v>
      </c>
      <c r="C4" t="s">
        <v>78</v>
      </c>
      <c r="D4" s="34">
        <v>3899</v>
      </c>
      <c r="E4" s="34">
        <v>4215</v>
      </c>
      <c r="F4" s="34">
        <v>510</v>
      </c>
      <c r="G4">
        <v>3349</v>
      </c>
      <c r="H4" s="34">
        <v>690</v>
      </c>
      <c r="J4" t="s">
        <v>79</v>
      </c>
      <c r="K4" s="11">
        <f>SUM(D5,D11,D17,D23,D29,D35,D41)</f>
        <v>93427</v>
      </c>
      <c r="L4" s="11">
        <f>SUM(E5,E11,E17,E23,E29,E35,E41)</f>
        <v>94801</v>
      </c>
      <c r="M4" s="11">
        <f>SUM(F5,F11,F17,F23,F29,F35,F41)</f>
        <v>409633</v>
      </c>
      <c r="N4" s="11">
        <f>SUM(G5,G11,G17,G23,G29,G35,G41)</f>
        <v>524646</v>
      </c>
      <c r="O4" s="11">
        <f>SUM(H7,H13,H19,H25,H31,H37,H43,H63,H69,H75,H81,H87,H93,H99)</f>
        <v>1177017</v>
      </c>
      <c r="Q4" t="s">
        <v>7</v>
      </c>
      <c r="R4" s="5">
        <f>L5</f>
        <v>0.10583221695973671</v>
      </c>
      <c r="S4" s="5">
        <f>L8</f>
        <v>2.5459131185403047E-2</v>
      </c>
      <c r="T4" s="5">
        <f>L10</f>
        <v>8.0373085774333664E-2</v>
      </c>
      <c r="U4" s="5">
        <f>L9</f>
        <v>0.13129134814513976</v>
      </c>
    </row>
    <row r="5" spans="1:21">
      <c r="A5" t="s">
        <v>80</v>
      </c>
      <c r="B5" t="s">
        <v>417</v>
      </c>
      <c r="C5" t="s">
        <v>81</v>
      </c>
      <c r="D5" s="34">
        <v>4385</v>
      </c>
      <c r="E5" s="34">
        <v>5513</v>
      </c>
      <c r="F5" s="34">
        <v>37388</v>
      </c>
      <c r="G5">
        <v>29212</v>
      </c>
      <c r="H5" s="34">
        <v>675209</v>
      </c>
      <c r="J5" t="s">
        <v>29</v>
      </c>
      <c r="K5" s="7">
        <f>K3/K4</f>
        <v>6.5002622368266136E-2</v>
      </c>
      <c r="L5" s="7">
        <f>L3/L4</f>
        <v>0.10583221695973671</v>
      </c>
      <c r="M5" s="7">
        <f>M3/M4</f>
        <v>0.21984556908256903</v>
      </c>
      <c r="N5" s="7">
        <f>N3/N4</f>
        <v>6.056083530609211E-2</v>
      </c>
      <c r="O5" s="7">
        <f>O3/O4</f>
        <v>0.11927695181972733</v>
      </c>
      <c r="Q5" t="s">
        <v>2</v>
      </c>
      <c r="R5" s="5">
        <f>M5</f>
        <v>0.21984556908256903</v>
      </c>
      <c r="S5" s="5">
        <f>M8</f>
        <v>2.3153915615415105E-2</v>
      </c>
      <c r="T5" s="5">
        <f>M10</f>
        <v>0.19669165346715392</v>
      </c>
      <c r="U5" s="5">
        <f>M9</f>
        <v>0.24299948469798413</v>
      </c>
    </row>
    <row r="6" spans="1:21">
      <c r="A6" t="s">
        <v>82</v>
      </c>
      <c r="B6" t="s">
        <v>418</v>
      </c>
      <c r="C6" t="s">
        <v>83</v>
      </c>
      <c r="D6" s="34">
        <v>999</v>
      </c>
      <c r="E6" s="34">
        <v>1361</v>
      </c>
      <c r="F6" s="34">
        <v>1665</v>
      </c>
      <c r="G6">
        <v>2004</v>
      </c>
      <c r="H6" s="34">
        <v>662</v>
      </c>
      <c r="J6" t="s">
        <v>31</v>
      </c>
      <c r="K6">
        <f>SQRT(SUMSQ(D10,D16,D22,D28,D34,D40,D46))</f>
        <v>2134.6803039331207</v>
      </c>
      <c r="L6">
        <f>SQRT(SUMSQ(E10,E16,E22,E28,E34,E40,E46))</f>
        <v>2452.0458804842947</v>
      </c>
      <c r="M6">
        <f>SQRT(SUMSQ(F10,F16,F22,F28,F34,F40,F46))</f>
        <v>9526.1431335037159</v>
      </c>
      <c r="N6">
        <f>SQRT(SUMSQ(G10,G16,G22,G28,G34,G40,G46))</f>
        <v>3716.1567512687084</v>
      </c>
      <c r="O6">
        <f>SQRT(SUMSQ(H12,H18,H24,H30,H36,H42,H48,H68,H74,H80,H86,H92,H98,H104))</f>
        <v>9763.585099746917</v>
      </c>
      <c r="Q6" t="s">
        <v>8</v>
      </c>
      <c r="R6" s="7">
        <f>N5</f>
        <v>6.056083530609211E-2</v>
      </c>
      <c r="S6" s="5">
        <f>N8</f>
        <v>7.0545712215031075E-3</v>
      </c>
      <c r="T6" s="5">
        <f>N10</f>
        <v>5.3506264084589E-2</v>
      </c>
      <c r="U6" s="5">
        <f>N9</f>
        <v>6.761540652759522E-2</v>
      </c>
    </row>
    <row r="7" spans="1:21">
      <c r="A7" t="s">
        <v>84</v>
      </c>
      <c r="B7" t="s">
        <v>419</v>
      </c>
      <c r="C7" t="s">
        <v>85</v>
      </c>
      <c r="D7" s="34">
        <v>4385</v>
      </c>
      <c r="E7" s="34">
        <v>5285</v>
      </c>
      <c r="F7" s="34">
        <v>33385</v>
      </c>
      <c r="G7">
        <v>27858</v>
      </c>
      <c r="H7" s="34">
        <v>43754</v>
      </c>
      <c r="J7" t="s">
        <v>33</v>
      </c>
      <c r="K7">
        <f>SQRT(SUMSQ(D6,D12,D18,D24,D30,D36,D42))</f>
        <v>3303.6460161464029</v>
      </c>
      <c r="L7">
        <f>SQRT(SUMSQ(E6,E12,E18,E24,E30,E36,E42))</f>
        <v>4089.3202369097971</v>
      </c>
      <c r="M7">
        <f>SQRT(SUMSQ(F6,F12,F18,F24,F30,F36,F42))</f>
        <v>4041.942849670193</v>
      </c>
      <c r="N7">
        <f>SQRT(SUMSQ(G6,G12,G18,G24,G30,G36,G42))</f>
        <v>5508.5518968237011</v>
      </c>
      <c r="O7">
        <f>SQRT(SUMSQ(H8,H14,H20,H26,H32,H38,H44,H64,H70,H76,H82,H88,H94,H100))</f>
        <v>6712.523817462401</v>
      </c>
    </row>
    <row r="8" spans="1:21">
      <c r="A8" t="s">
        <v>86</v>
      </c>
      <c r="B8" t="s">
        <v>420</v>
      </c>
      <c r="C8" t="s">
        <v>87</v>
      </c>
      <c r="D8" s="34">
        <v>999</v>
      </c>
      <c r="E8" s="34">
        <v>1482</v>
      </c>
      <c r="F8" s="34">
        <v>2800</v>
      </c>
      <c r="G8">
        <v>2183</v>
      </c>
      <c r="H8" s="34">
        <v>1517</v>
      </c>
      <c r="J8" t="s">
        <v>34</v>
      </c>
      <c r="K8" s="7">
        <f>(SQRT(K6^2-(K5^2*K7^2)))/K4</f>
        <v>2.2732735616474396E-2</v>
      </c>
      <c r="L8" s="7">
        <f>(SQRT(L6^2-(L5^2*L7^2)))/L4</f>
        <v>2.5459131185403047E-2</v>
      </c>
      <c r="M8" s="7">
        <f>(SQRT(M6^2-(M5^2*M7^2)))/M4</f>
        <v>2.3153915615415105E-2</v>
      </c>
      <c r="N8" s="7">
        <f>(SQRT(N6^2-(N5^2*N7^2)))/N4</f>
        <v>7.0545712215031075E-3</v>
      </c>
      <c r="O8" s="7">
        <f>(SQRT(O6^2-(O5^2*O7^2)))/O4</f>
        <v>8.26725667378609E-3</v>
      </c>
    </row>
    <row r="9" spans="1:21">
      <c r="A9" t="s">
        <v>88</v>
      </c>
      <c r="B9" t="s">
        <v>421</v>
      </c>
      <c r="C9" t="s">
        <v>89</v>
      </c>
      <c r="D9" s="34">
        <v>0</v>
      </c>
      <c r="E9" s="34">
        <v>228</v>
      </c>
      <c r="F9" s="34">
        <v>4003</v>
      </c>
      <c r="G9">
        <v>1354</v>
      </c>
      <c r="H9" s="34">
        <v>40992</v>
      </c>
      <c r="J9" t="s">
        <v>12</v>
      </c>
      <c r="K9" s="7">
        <f>K5+K8</f>
        <v>8.7735357984740525E-2</v>
      </c>
      <c r="L9" s="7">
        <f>L5+L8</f>
        <v>0.13129134814513976</v>
      </c>
      <c r="M9" s="7">
        <f>M5+M8</f>
        <v>0.24299948469798413</v>
      </c>
      <c r="N9" s="7">
        <f>N5+N8</f>
        <v>6.761540652759522E-2</v>
      </c>
      <c r="O9" s="7">
        <f>O5+O8</f>
        <v>0.12754420849351342</v>
      </c>
    </row>
    <row r="10" spans="1:21">
      <c r="A10" t="s">
        <v>90</v>
      </c>
      <c r="B10" t="s">
        <v>422</v>
      </c>
      <c r="C10" t="s">
        <v>91</v>
      </c>
      <c r="D10" s="34">
        <v>237</v>
      </c>
      <c r="E10" s="34">
        <v>378</v>
      </c>
      <c r="F10" s="34">
        <v>2394</v>
      </c>
      <c r="G10">
        <v>1013</v>
      </c>
      <c r="H10" s="34">
        <v>2159</v>
      </c>
      <c r="J10" t="s">
        <v>11</v>
      </c>
      <c r="K10" s="7">
        <f>K5-K8</f>
        <v>4.226988675179174E-2</v>
      </c>
      <c r="L10" s="7">
        <f>L5-L8</f>
        <v>8.0373085774333664E-2</v>
      </c>
      <c r="M10" s="7">
        <f>M5-M8</f>
        <v>0.19669165346715392</v>
      </c>
      <c r="N10" s="7">
        <f>N5-N8</f>
        <v>5.3506264084589E-2</v>
      </c>
      <c r="O10" s="7">
        <f>O5-O8</f>
        <v>0.11100969514594125</v>
      </c>
      <c r="Q10" s="33" t="s">
        <v>472</v>
      </c>
    </row>
    <row r="11" spans="1:21">
      <c r="A11" t="s">
        <v>92</v>
      </c>
      <c r="B11" t="s">
        <v>423</v>
      </c>
      <c r="C11" t="s">
        <v>93</v>
      </c>
      <c r="D11" s="34">
        <v>11795</v>
      </c>
      <c r="E11" s="34">
        <v>17566</v>
      </c>
      <c r="F11" s="34">
        <v>86371</v>
      </c>
      <c r="G11">
        <v>68204</v>
      </c>
      <c r="H11" s="34">
        <v>2762</v>
      </c>
    </row>
    <row r="12" spans="1:21">
      <c r="A12" t="s">
        <v>94</v>
      </c>
      <c r="B12" t="s">
        <v>424</v>
      </c>
      <c r="C12" t="s">
        <v>95</v>
      </c>
      <c r="D12" s="34">
        <v>1354</v>
      </c>
      <c r="E12" s="34">
        <v>1866</v>
      </c>
      <c r="F12" s="34">
        <v>2424</v>
      </c>
      <c r="G12">
        <v>2541</v>
      </c>
      <c r="H12" s="34">
        <v>1594</v>
      </c>
      <c r="J12" s="39" t="s">
        <v>58</v>
      </c>
      <c r="K12" s="39"/>
      <c r="L12" s="39"/>
      <c r="M12" s="39"/>
      <c r="N12" s="39"/>
      <c r="O12" s="39"/>
      <c r="Q12" t="s">
        <v>1</v>
      </c>
      <c r="R12">
        <f>K3</f>
        <v>6073</v>
      </c>
    </row>
    <row r="13" spans="1:21">
      <c r="A13" t="s">
        <v>96</v>
      </c>
      <c r="B13" t="s">
        <v>425</v>
      </c>
      <c r="C13" t="s">
        <v>97</v>
      </c>
      <c r="D13" s="34">
        <v>11311</v>
      </c>
      <c r="E13" s="34">
        <v>16537</v>
      </c>
      <c r="F13" s="34">
        <v>68727</v>
      </c>
      <c r="G13">
        <v>65895</v>
      </c>
      <c r="H13" s="34">
        <v>99977</v>
      </c>
      <c r="J13" s="39"/>
      <c r="K13" s="39"/>
      <c r="L13" s="39"/>
      <c r="M13" s="39"/>
      <c r="N13" s="39"/>
      <c r="O13" s="39"/>
      <c r="Q13" t="s">
        <v>7</v>
      </c>
      <c r="R13">
        <f>L3</f>
        <v>10033</v>
      </c>
    </row>
    <row r="14" spans="1:21">
      <c r="A14" t="s">
        <v>98</v>
      </c>
      <c r="B14" t="s">
        <v>426</v>
      </c>
      <c r="C14" t="s">
        <v>99</v>
      </c>
      <c r="D14" s="34">
        <v>1382</v>
      </c>
      <c r="E14" s="34">
        <v>1886</v>
      </c>
      <c r="F14" s="34">
        <v>6779</v>
      </c>
      <c r="G14">
        <v>2557</v>
      </c>
      <c r="H14" s="34">
        <v>2272</v>
      </c>
      <c r="J14" s="39"/>
      <c r="K14" s="39"/>
      <c r="L14" s="39"/>
      <c r="M14" s="39"/>
      <c r="N14" s="39"/>
      <c r="O14" s="39"/>
      <c r="Q14" t="s">
        <v>2</v>
      </c>
      <c r="R14">
        <f>M3</f>
        <v>90056</v>
      </c>
    </row>
    <row r="15" spans="1:21">
      <c r="A15" t="s">
        <v>100</v>
      </c>
      <c r="B15" t="s">
        <v>427</v>
      </c>
      <c r="C15" t="s">
        <v>101</v>
      </c>
      <c r="D15" s="34">
        <v>484</v>
      </c>
      <c r="E15" s="34">
        <v>1029</v>
      </c>
      <c r="F15" s="34">
        <v>17644</v>
      </c>
      <c r="G15">
        <v>2309</v>
      </c>
      <c r="H15" s="34">
        <v>89915</v>
      </c>
      <c r="J15" s="39"/>
      <c r="K15" s="39"/>
      <c r="L15" s="39"/>
      <c r="M15" s="39"/>
      <c r="N15" s="39"/>
      <c r="O15" s="39"/>
      <c r="Q15" t="s">
        <v>8</v>
      </c>
      <c r="R15">
        <f>N3</f>
        <v>31773</v>
      </c>
    </row>
    <row r="16" spans="1:21" ht="15.75">
      <c r="A16" t="s">
        <v>102</v>
      </c>
      <c r="B16" t="s">
        <v>428</v>
      </c>
      <c r="C16" t="s">
        <v>103</v>
      </c>
      <c r="D16" s="34">
        <v>295</v>
      </c>
      <c r="E16" s="34">
        <v>1036</v>
      </c>
      <c r="F16" s="34">
        <v>6312</v>
      </c>
      <c r="G16">
        <v>944</v>
      </c>
      <c r="H16" s="34">
        <v>4196</v>
      </c>
      <c r="K16" s="40" t="s">
        <v>45</v>
      </c>
      <c r="L16" s="40"/>
      <c r="M16" s="40"/>
      <c r="N16" s="40"/>
      <c r="O16" s="40"/>
    </row>
    <row r="17" spans="1:18">
      <c r="A17" t="s">
        <v>104</v>
      </c>
      <c r="B17" t="s">
        <v>429</v>
      </c>
      <c r="C17" t="s">
        <v>105</v>
      </c>
      <c r="D17" s="34">
        <v>12005</v>
      </c>
      <c r="E17" s="34">
        <v>11500</v>
      </c>
      <c r="F17" s="34">
        <v>51871</v>
      </c>
      <c r="G17">
        <v>50643</v>
      </c>
      <c r="H17" s="34">
        <v>10062</v>
      </c>
      <c r="K17" s="41" t="s">
        <v>46</v>
      </c>
      <c r="L17" s="41"/>
      <c r="M17" s="41"/>
      <c r="N17" s="41"/>
      <c r="O17" s="41"/>
      <c r="Q17" t="s">
        <v>74</v>
      </c>
      <c r="R17">
        <f>O3</f>
        <v>140391</v>
      </c>
    </row>
    <row r="18" spans="1:18" ht="18.75">
      <c r="A18" t="s">
        <v>106</v>
      </c>
      <c r="B18" t="s">
        <v>430</v>
      </c>
      <c r="C18" t="s">
        <v>107</v>
      </c>
      <c r="D18" s="34">
        <v>1715</v>
      </c>
      <c r="E18" s="34">
        <v>1602</v>
      </c>
      <c r="F18" s="34">
        <v>2154</v>
      </c>
      <c r="G18">
        <v>3424</v>
      </c>
      <c r="H18" s="34">
        <v>3566</v>
      </c>
      <c r="K18" s="16" t="s">
        <v>47</v>
      </c>
      <c r="L18" s="16" t="s">
        <v>48</v>
      </c>
      <c r="M18" s="17"/>
      <c r="N18" s="18" t="s">
        <v>49</v>
      </c>
      <c r="O18" s="16" t="s">
        <v>50</v>
      </c>
    </row>
    <row r="19" spans="1:18" ht="15.75">
      <c r="A19" t="s">
        <v>108</v>
      </c>
      <c r="B19" t="s">
        <v>431</v>
      </c>
      <c r="C19" t="s">
        <v>109</v>
      </c>
      <c r="D19" s="34">
        <v>9490</v>
      </c>
      <c r="E19" s="34">
        <v>9545</v>
      </c>
      <c r="F19" s="34">
        <v>35671</v>
      </c>
      <c r="G19">
        <v>47793</v>
      </c>
      <c r="H19" s="34">
        <v>66839</v>
      </c>
      <c r="K19" s="19">
        <f>L5</f>
        <v>0.10583221695973671</v>
      </c>
      <c r="L19" s="20">
        <f>L8</f>
        <v>2.5459131185403047E-2</v>
      </c>
      <c r="M19" s="21"/>
      <c r="N19" s="22">
        <f>L19/1.645</f>
        <v>1.5476675492646228E-2</v>
      </c>
      <c r="O19" s="23">
        <f>ABS(K19-K21)</f>
        <v>3.2384843134170088E-2</v>
      </c>
      <c r="Q19" s="33" t="s">
        <v>473</v>
      </c>
    </row>
    <row r="20" spans="1:18" ht="18.75">
      <c r="A20" t="s">
        <v>110</v>
      </c>
      <c r="B20" t="s">
        <v>432</v>
      </c>
      <c r="C20" t="s">
        <v>111</v>
      </c>
      <c r="D20" s="34">
        <v>1512</v>
      </c>
      <c r="E20" s="34">
        <v>1850</v>
      </c>
      <c r="F20" s="34">
        <v>2586</v>
      </c>
      <c r="G20">
        <v>3413</v>
      </c>
      <c r="H20" s="34">
        <v>3039</v>
      </c>
      <c r="K20" s="16" t="s">
        <v>51</v>
      </c>
      <c r="L20" s="16" t="s">
        <v>52</v>
      </c>
      <c r="M20" s="17"/>
      <c r="N20" s="18" t="s">
        <v>53</v>
      </c>
      <c r="O20" s="16" t="s">
        <v>54</v>
      </c>
    </row>
    <row r="21" spans="1:18" ht="15.75">
      <c r="A21" t="s">
        <v>112</v>
      </c>
      <c r="B21" t="s">
        <v>433</v>
      </c>
      <c r="C21" t="s">
        <v>113</v>
      </c>
      <c r="D21" s="34">
        <v>2515</v>
      </c>
      <c r="E21" s="34">
        <v>1955</v>
      </c>
      <c r="F21" s="34">
        <v>16200</v>
      </c>
      <c r="G21">
        <v>2850</v>
      </c>
      <c r="H21" s="34">
        <v>54008</v>
      </c>
      <c r="K21" s="19">
        <v>0.1382170600939068</v>
      </c>
      <c r="L21" s="20">
        <v>3.1037741301057627E-2</v>
      </c>
      <c r="M21" s="24"/>
      <c r="N21" s="25">
        <f>L21/1.645</f>
        <v>1.8867927842588225E-2</v>
      </c>
      <c r="O21" s="25">
        <f>ABS((O19)/(SQRT(((N19^2)+(N21^2)))))</f>
        <v>1.3270624680510115</v>
      </c>
      <c r="Q21" t="s">
        <v>1</v>
      </c>
      <c r="R21">
        <f>K4</f>
        <v>93427</v>
      </c>
    </row>
    <row r="22" spans="1:18" ht="15.75">
      <c r="A22" t="s">
        <v>114</v>
      </c>
      <c r="B22" t="s">
        <v>434</v>
      </c>
      <c r="C22" t="s">
        <v>115</v>
      </c>
      <c r="D22" s="34">
        <v>1736</v>
      </c>
      <c r="E22" s="34">
        <v>1028</v>
      </c>
      <c r="F22" s="34">
        <v>2763</v>
      </c>
      <c r="G22">
        <v>1508</v>
      </c>
      <c r="H22" s="34">
        <v>2884</v>
      </c>
      <c r="K22" s="17"/>
      <c r="L22" s="17"/>
      <c r="M22" s="17"/>
      <c r="N22" s="17"/>
      <c r="O22" s="17"/>
      <c r="Q22" t="s">
        <v>7</v>
      </c>
      <c r="R22">
        <f>L4</f>
        <v>94801</v>
      </c>
    </row>
    <row r="23" spans="1:18" ht="15.75">
      <c r="A23" t="s">
        <v>116</v>
      </c>
      <c r="B23" t="s">
        <v>435</v>
      </c>
      <c r="C23" t="s">
        <v>117</v>
      </c>
      <c r="D23" s="34">
        <v>23994</v>
      </c>
      <c r="E23" s="34">
        <v>19558</v>
      </c>
      <c r="F23" s="34">
        <v>73033</v>
      </c>
      <c r="G23">
        <v>109276</v>
      </c>
      <c r="H23" s="34">
        <v>12831</v>
      </c>
      <c r="K23" s="38" t="s">
        <v>55</v>
      </c>
      <c r="L23" s="38"/>
      <c r="M23" s="38"/>
      <c r="N23" s="17" t="str">
        <f>IF(O21&gt;1.645, "Significant", "Not Significant")</f>
        <v>Not Significant</v>
      </c>
      <c r="O23" s="17"/>
      <c r="Q23" t="s">
        <v>2</v>
      </c>
      <c r="R23">
        <f>M4</f>
        <v>409633</v>
      </c>
    </row>
    <row r="24" spans="1:18" ht="15.75">
      <c r="A24" t="s">
        <v>118</v>
      </c>
      <c r="B24" t="s">
        <v>436</v>
      </c>
      <c r="C24" t="s">
        <v>119</v>
      </c>
      <c r="D24" s="34">
        <v>1571</v>
      </c>
      <c r="E24" s="34">
        <v>2427</v>
      </c>
      <c r="F24" s="34">
        <v>1688</v>
      </c>
      <c r="G24">
        <v>2471</v>
      </c>
      <c r="H24" s="34">
        <v>2808</v>
      </c>
      <c r="K24" s="38" t="s">
        <v>56</v>
      </c>
      <c r="L24" s="38"/>
      <c r="M24" s="38"/>
      <c r="N24" s="17" t="str">
        <f>IF(O21&gt;1.96, "Significant", "Not Significant")</f>
        <v>Not Significant</v>
      </c>
      <c r="O24" s="17"/>
      <c r="Q24" t="s">
        <v>8</v>
      </c>
      <c r="R24">
        <f>N4</f>
        <v>524646</v>
      </c>
    </row>
    <row r="25" spans="1:18" ht="15.75">
      <c r="A25" t="s">
        <v>120</v>
      </c>
      <c r="B25" t="s">
        <v>437</v>
      </c>
      <c r="C25" t="s">
        <v>121</v>
      </c>
      <c r="D25" s="34">
        <v>22705</v>
      </c>
      <c r="E25" s="34">
        <v>15600</v>
      </c>
      <c r="F25" s="34">
        <v>53886</v>
      </c>
      <c r="G25">
        <v>99871</v>
      </c>
      <c r="H25" s="34">
        <v>123440</v>
      </c>
      <c r="K25" s="38" t="s">
        <v>57</v>
      </c>
      <c r="L25" s="38"/>
      <c r="M25" s="38"/>
      <c r="N25" s="17" t="str">
        <f>IF(O21&gt;2.576, "Significant", "Not Significant")</f>
        <v>Not Significant</v>
      </c>
      <c r="O25" s="17"/>
    </row>
    <row r="26" spans="1:18">
      <c r="A26" t="s">
        <v>122</v>
      </c>
      <c r="B26" t="s">
        <v>438</v>
      </c>
      <c r="C26" t="s">
        <v>123</v>
      </c>
      <c r="D26" s="34">
        <v>1567</v>
      </c>
      <c r="E26" s="34">
        <v>2367</v>
      </c>
      <c r="F26" s="34">
        <v>3922</v>
      </c>
      <c r="G26">
        <v>3245</v>
      </c>
      <c r="H26" s="34">
        <v>2385</v>
      </c>
      <c r="Q26" t="s">
        <v>74</v>
      </c>
      <c r="R26">
        <f>O4</f>
        <v>1177017</v>
      </c>
    </row>
    <row r="27" spans="1:18">
      <c r="A27" t="s">
        <v>124</v>
      </c>
      <c r="B27" t="s">
        <v>439</v>
      </c>
      <c r="C27" t="s">
        <v>125</v>
      </c>
      <c r="D27" s="34">
        <v>1289</v>
      </c>
      <c r="E27" s="34">
        <v>3958</v>
      </c>
      <c r="F27" s="34">
        <v>19147</v>
      </c>
      <c r="G27">
        <v>9405</v>
      </c>
      <c r="H27" s="34">
        <v>100876</v>
      </c>
    </row>
    <row r="28" spans="1:18">
      <c r="A28" t="s">
        <v>126</v>
      </c>
      <c r="B28" t="s">
        <v>440</v>
      </c>
      <c r="C28" t="s">
        <v>127</v>
      </c>
      <c r="D28" s="34">
        <v>878</v>
      </c>
      <c r="E28" s="34">
        <v>1524</v>
      </c>
      <c r="F28" s="34">
        <v>3758</v>
      </c>
      <c r="G28">
        <v>2091</v>
      </c>
      <c r="H28" s="34">
        <v>3791</v>
      </c>
      <c r="J28" t="s">
        <v>474</v>
      </c>
      <c r="K28" s="35">
        <f>O3-'2021'!O3</f>
        <v>-19079</v>
      </c>
    </row>
    <row r="29" spans="1:18">
      <c r="A29" t="s">
        <v>128</v>
      </c>
      <c r="B29" t="s">
        <v>441</v>
      </c>
      <c r="C29" t="s">
        <v>129</v>
      </c>
      <c r="D29" s="34">
        <v>17537</v>
      </c>
      <c r="E29" s="34">
        <v>16319</v>
      </c>
      <c r="F29" s="34">
        <v>71189</v>
      </c>
      <c r="G29">
        <v>106354</v>
      </c>
      <c r="H29" s="34">
        <v>22564</v>
      </c>
      <c r="J29" t="s">
        <v>475</v>
      </c>
      <c r="K29" s="35">
        <f>O3-'2019'!O3</f>
        <v>-37515</v>
      </c>
    </row>
    <row r="30" spans="1:18">
      <c r="A30" t="s">
        <v>130</v>
      </c>
      <c r="B30" t="s">
        <v>442</v>
      </c>
      <c r="C30" t="s">
        <v>131</v>
      </c>
      <c r="D30" s="34">
        <v>1373</v>
      </c>
      <c r="E30" s="34">
        <v>1089</v>
      </c>
      <c r="F30" s="34">
        <v>194</v>
      </c>
      <c r="G30">
        <v>818</v>
      </c>
      <c r="H30" s="34">
        <v>3270</v>
      </c>
    </row>
    <row r="31" spans="1:18">
      <c r="A31" t="s">
        <v>132</v>
      </c>
      <c r="B31" t="s">
        <v>443</v>
      </c>
      <c r="C31" t="s">
        <v>133</v>
      </c>
      <c r="D31" s="34">
        <v>17176</v>
      </c>
      <c r="E31" s="34">
        <v>14401</v>
      </c>
      <c r="F31" s="34">
        <v>55817</v>
      </c>
      <c r="G31">
        <v>99341</v>
      </c>
      <c r="H31" s="34">
        <v>116459</v>
      </c>
    </row>
    <row r="32" spans="1:18">
      <c r="A32" t="s">
        <v>134</v>
      </c>
      <c r="B32" t="s">
        <v>444</v>
      </c>
      <c r="C32" t="s">
        <v>135</v>
      </c>
      <c r="D32" s="34">
        <v>1416</v>
      </c>
      <c r="E32" s="34">
        <v>1684</v>
      </c>
      <c r="F32" s="34">
        <v>3117</v>
      </c>
      <c r="G32">
        <v>1871</v>
      </c>
      <c r="H32" s="34">
        <v>428</v>
      </c>
    </row>
    <row r="33" spans="1:8">
      <c r="A33" t="s">
        <v>136</v>
      </c>
      <c r="B33" t="s">
        <v>445</v>
      </c>
      <c r="C33" t="s">
        <v>137</v>
      </c>
      <c r="D33" s="34">
        <v>361</v>
      </c>
      <c r="E33" s="34">
        <v>1918</v>
      </c>
      <c r="F33" s="34">
        <v>15372</v>
      </c>
      <c r="G33">
        <v>7013</v>
      </c>
      <c r="H33" s="34">
        <v>100668</v>
      </c>
    </row>
    <row r="34" spans="1:8">
      <c r="A34" t="s">
        <v>138</v>
      </c>
      <c r="B34" t="s">
        <v>446</v>
      </c>
      <c r="C34" t="s">
        <v>139</v>
      </c>
      <c r="D34" s="34">
        <v>279</v>
      </c>
      <c r="E34" s="34">
        <v>1005</v>
      </c>
      <c r="F34" s="34">
        <v>3104</v>
      </c>
      <c r="G34">
        <v>1621</v>
      </c>
      <c r="H34" s="34">
        <v>3160</v>
      </c>
    </row>
    <row r="35" spans="1:8">
      <c r="A35" t="s">
        <v>140</v>
      </c>
      <c r="B35" t="s">
        <v>447</v>
      </c>
      <c r="C35" t="s">
        <v>141</v>
      </c>
      <c r="D35" s="34">
        <v>14732</v>
      </c>
      <c r="E35" s="34">
        <v>12874</v>
      </c>
      <c r="F35" s="34">
        <v>53910</v>
      </c>
      <c r="G35">
        <v>86581</v>
      </c>
      <c r="H35" s="34">
        <v>15791</v>
      </c>
    </row>
    <row r="36" spans="1:8">
      <c r="A36" t="s">
        <v>142</v>
      </c>
      <c r="B36" t="s">
        <v>448</v>
      </c>
      <c r="C36" t="s">
        <v>143</v>
      </c>
      <c r="D36" s="34">
        <v>786</v>
      </c>
      <c r="E36" s="34">
        <v>1003</v>
      </c>
      <c r="F36" s="34">
        <v>403</v>
      </c>
      <c r="G36">
        <v>991</v>
      </c>
      <c r="H36" s="34">
        <v>3130</v>
      </c>
    </row>
    <row r="37" spans="1:8">
      <c r="A37" t="s">
        <v>144</v>
      </c>
      <c r="B37" t="s">
        <v>449</v>
      </c>
      <c r="C37" t="s">
        <v>145</v>
      </c>
      <c r="D37" s="34">
        <v>13914</v>
      </c>
      <c r="E37" s="34">
        <v>12388</v>
      </c>
      <c r="F37" s="34">
        <v>40260</v>
      </c>
      <c r="G37">
        <v>81725</v>
      </c>
      <c r="H37" s="34">
        <v>91666</v>
      </c>
    </row>
    <row r="38" spans="1:8">
      <c r="A38" t="s">
        <v>146</v>
      </c>
      <c r="B38" t="s">
        <v>450</v>
      </c>
      <c r="C38" t="s">
        <v>147</v>
      </c>
      <c r="D38" s="34">
        <v>910</v>
      </c>
      <c r="E38" s="34">
        <v>1126</v>
      </c>
      <c r="F38" s="34">
        <v>3342</v>
      </c>
      <c r="G38">
        <v>1505</v>
      </c>
      <c r="H38" s="34">
        <v>649</v>
      </c>
    </row>
    <row r="39" spans="1:8">
      <c r="A39" t="s">
        <v>148</v>
      </c>
      <c r="B39" t="s">
        <v>451</v>
      </c>
      <c r="C39" t="s">
        <v>149</v>
      </c>
      <c r="D39" s="34">
        <v>818</v>
      </c>
      <c r="E39" s="34">
        <v>486</v>
      </c>
      <c r="F39" s="34">
        <v>13650</v>
      </c>
      <c r="G39">
        <v>4856</v>
      </c>
      <c r="H39" s="34">
        <v>80171</v>
      </c>
    </row>
    <row r="40" spans="1:8">
      <c r="A40" t="s">
        <v>150</v>
      </c>
      <c r="B40" t="s">
        <v>452</v>
      </c>
      <c r="C40" t="s">
        <v>151</v>
      </c>
      <c r="D40" s="34">
        <v>461</v>
      </c>
      <c r="E40" s="34">
        <v>442</v>
      </c>
      <c r="F40" s="34">
        <v>3407</v>
      </c>
      <c r="G40">
        <v>1273</v>
      </c>
      <c r="H40" s="34">
        <v>2648</v>
      </c>
    </row>
    <row r="41" spans="1:8">
      <c r="A41" t="s">
        <v>152</v>
      </c>
      <c r="B41" t="s">
        <v>453</v>
      </c>
      <c r="C41" t="s">
        <v>153</v>
      </c>
      <c r="D41" s="34">
        <v>8979</v>
      </c>
      <c r="E41" s="34">
        <v>11471</v>
      </c>
      <c r="F41" s="34">
        <v>35871</v>
      </c>
      <c r="G41">
        <v>74376</v>
      </c>
      <c r="H41" s="34">
        <v>11495</v>
      </c>
    </row>
    <row r="42" spans="1:8">
      <c r="A42" t="s">
        <v>154</v>
      </c>
      <c r="B42" t="s">
        <v>454</v>
      </c>
      <c r="C42" t="s">
        <v>155</v>
      </c>
      <c r="D42" s="34">
        <v>413</v>
      </c>
      <c r="E42" s="34">
        <v>860</v>
      </c>
      <c r="F42" s="34">
        <v>14</v>
      </c>
      <c r="G42">
        <v>625</v>
      </c>
      <c r="H42" s="34">
        <v>2530</v>
      </c>
    </row>
    <row r="43" spans="1:8">
      <c r="A43" t="s">
        <v>156</v>
      </c>
      <c r="B43" t="s">
        <v>455</v>
      </c>
      <c r="C43" t="s">
        <v>157</v>
      </c>
      <c r="D43" s="34">
        <v>8373</v>
      </c>
      <c r="E43" s="34">
        <v>11012</v>
      </c>
      <c r="F43" s="34">
        <v>31831</v>
      </c>
      <c r="G43">
        <v>70390</v>
      </c>
      <c r="H43" s="34">
        <v>67803</v>
      </c>
    </row>
    <row r="44" spans="1:8">
      <c r="A44" t="s">
        <v>158</v>
      </c>
      <c r="B44" t="s">
        <v>456</v>
      </c>
      <c r="C44" t="s">
        <v>159</v>
      </c>
      <c r="D44" s="34">
        <v>698</v>
      </c>
      <c r="E44" s="34">
        <v>943</v>
      </c>
      <c r="F44" s="34">
        <v>1475</v>
      </c>
      <c r="G44">
        <v>1151</v>
      </c>
      <c r="H44" s="34">
        <v>194</v>
      </c>
    </row>
    <row r="45" spans="1:8">
      <c r="A45" t="s">
        <v>160</v>
      </c>
      <c r="B45" t="s">
        <v>457</v>
      </c>
      <c r="C45" t="s">
        <v>161</v>
      </c>
      <c r="D45" s="34">
        <v>606</v>
      </c>
      <c r="E45" s="34">
        <v>459</v>
      </c>
      <c r="F45" s="34">
        <v>4040</v>
      </c>
      <c r="G45">
        <v>3986</v>
      </c>
      <c r="H45" s="34">
        <v>63462</v>
      </c>
    </row>
    <row r="46" spans="1:8">
      <c r="A46" t="s">
        <v>162</v>
      </c>
      <c r="B46" t="s">
        <v>458</v>
      </c>
      <c r="C46" t="s">
        <v>163</v>
      </c>
      <c r="D46" s="34">
        <v>582</v>
      </c>
      <c r="E46" s="34">
        <v>460</v>
      </c>
      <c r="F46" s="34">
        <v>1475</v>
      </c>
      <c r="G46">
        <v>999</v>
      </c>
      <c r="H46" s="34">
        <v>1287</v>
      </c>
    </row>
    <row r="47" spans="1:8">
      <c r="A47" t="s">
        <v>164</v>
      </c>
      <c r="B47" t="s">
        <v>459</v>
      </c>
      <c r="C47" t="s">
        <v>165</v>
      </c>
      <c r="D47" s="34">
        <v>5113</v>
      </c>
      <c r="E47" s="34">
        <v>7421</v>
      </c>
      <c r="F47" s="34">
        <v>18415</v>
      </c>
      <c r="G47">
        <v>59104</v>
      </c>
      <c r="H47" s="34">
        <v>4341</v>
      </c>
    </row>
    <row r="48" spans="1:8">
      <c r="A48" t="s">
        <v>166</v>
      </c>
      <c r="B48" t="s">
        <v>460</v>
      </c>
      <c r="C48" t="s">
        <v>167</v>
      </c>
      <c r="D48" s="34">
        <v>522</v>
      </c>
      <c r="E48" s="34">
        <v>330</v>
      </c>
      <c r="F48" s="34">
        <v>6</v>
      </c>
      <c r="G48">
        <v>499</v>
      </c>
      <c r="H48" s="34">
        <v>1289</v>
      </c>
    </row>
    <row r="49" spans="1:8">
      <c r="A49" t="s">
        <v>168</v>
      </c>
      <c r="B49" t="s">
        <v>461</v>
      </c>
      <c r="C49" t="s">
        <v>169</v>
      </c>
      <c r="D49" s="34">
        <v>5113</v>
      </c>
      <c r="E49" s="34">
        <v>7421</v>
      </c>
      <c r="F49" s="34">
        <v>17736</v>
      </c>
      <c r="G49">
        <v>58367</v>
      </c>
      <c r="H49" s="34">
        <v>44066</v>
      </c>
    </row>
    <row r="50" spans="1:8">
      <c r="A50" t="s">
        <v>170</v>
      </c>
      <c r="B50" t="s">
        <v>462</v>
      </c>
      <c r="C50" t="s">
        <v>171</v>
      </c>
      <c r="D50" s="34">
        <v>522</v>
      </c>
      <c r="E50" s="34">
        <v>330</v>
      </c>
      <c r="F50" s="34">
        <v>637</v>
      </c>
      <c r="G50">
        <v>797</v>
      </c>
      <c r="H50" s="34">
        <v>379</v>
      </c>
    </row>
    <row r="51" spans="1:8">
      <c r="A51" t="s">
        <v>172</v>
      </c>
      <c r="B51" t="s">
        <v>463</v>
      </c>
      <c r="C51" t="s">
        <v>173</v>
      </c>
      <c r="D51" s="34">
        <v>0</v>
      </c>
      <c r="E51" s="34">
        <v>0</v>
      </c>
      <c r="F51" s="34">
        <v>679</v>
      </c>
      <c r="G51">
        <v>737</v>
      </c>
      <c r="H51" s="34">
        <v>43236</v>
      </c>
    </row>
    <row r="52" spans="1:8">
      <c r="A52" t="s">
        <v>174</v>
      </c>
      <c r="B52" t="s">
        <v>464</v>
      </c>
      <c r="C52" t="s">
        <v>175</v>
      </c>
      <c r="D52" s="34">
        <v>237</v>
      </c>
      <c r="E52" s="34">
        <v>237</v>
      </c>
      <c r="F52" s="34">
        <v>637</v>
      </c>
      <c r="G52">
        <v>657</v>
      </c>
      <c r="H52" s="34">
        <v>732</v>
      </c>
    </row>
    <row r="53" spans="1:8">
      <c r="A53" t="s">
        <v>176</v>
      </c>
      <c r="B53" t="s">
        <v>465</v>
      </c>
      <c r="C53" t="s">
        <v>177</v>
      </c>
      <c r="D53" s="34">
        <v>2874</v>
      </c>
      <c r="E53" s="34">
        <v>3167</v>
      </c>
      <c r="F53" s="34">
        <v>8369</v>
      </c>
      <c r="G53">
        <v>34390</v>
      </c>
      <c r="H53" s="34">
        <v>830</v>
      </c>
    </row>
    <row r="54" spans="1:8">
      <c r="A54" t="s">
        <v>178</v>
      </c>
      <c r="B54" t="s">
        <v>466</v>
      </c>
      <c r="C54" t="s">
        <v>179</v>
      </c>
      <c r="D54" s="34">
        <v>356</v>
      </c>
      <c r="E54" s="34">
        <v>511</v>
      </c>
      <c r="F54" s="34">
        <v>100</v>
      </c>
      <c r="G54">
        <v>532</v>
      </c>
      <c r="H54" s="34">
        <v>664</v>
      </c>
    </row>
    <row r="55" spans="1:8">
      <c r="A55" t="s">
        <v>180</v>
      </c>
      <c r="B55" t="s">
        <v>467</v>
      </c>
      <c r="C55" t="s">
        <v>181</v>
      </c>
      <c r="D55" s="34">
        <v>2874</v>
      </c>
      <c r="E55" s="34">
        <v>3167</v>
      </c>
      <c r="F55" s="34">
        <v>7165</v>
      </c>
      <c r="G55">
        <v>34390</v>
      </c>
      <c r="H55" s="34">
        <v>21205</v>
      </c>
    </row>
    <row r="56" spans="1:8">
      <c r="A56" t="s">
        <v>182</v>
      </c>
      <c r="B56" t="s">
        <v>468</v>
      </c>
      <c r="C56" t="s">
        <v>183</v>
      </c>
      <c r="D56" s="34">
        <v>356</v>
      </c>
      <c r="E56" s="34">
        <v>511</v>
      </c>
      <c r="F56" s="34">
        <v>1028</v>
      </c>
      <c r="G56">
        <v>532</v>
      </c>
      <c r="H56" s="34">
        <v>206</v>
      </c>
    </row>
    <row r="57" spans="1:8">
      <c r="A57" t="s">
        <v>184</v>
      </c>
      <c r="B57" t="s">
        <v>469</v>
      </c>
      <c r="C57" t="s">
        <v>185</v>
      </c>
      <c r="D57" s="34">
        <v>0</v>
      </c>
      <c r="E57" s="34">
        <v>0</v>
      </c>
      <c r="F57" s="34">
        <v>1204</v>
      </c>
      <c r="G57">
        <v>0</v>
      </c>
      <c r="H57" s="34">
        <v>20405</v>
      </c>
    </row>
    <row r="58" spans="1:8">
      <c r="A58" t="s">
        <v>186</v>
      </c>
      <c r="B58" t="s">
        <v>470</v>
      </c>
      <c r="C58" t="s">
        <v>187</v>
      </c>
      <c r="D58" s="34">
        <v>237</v>
      </c>
      <c r="E58" s="34">
        <v>237</v>
      </c>
      <c r="F58" s="34">
        <v>1033</v>
      </c>
      <c r="G58">
        <v>237</v>
      </c>
      <c r="H58" s="34">
        <v>761</v>
      </c>
    </row>
    <row r="59" spans="1:8">
      <c r="A59" t="s">
        <v>188</v>
      </c>
      <c r="C59" t="s">
        <v>189</v>
      </c>
      <c r="H59" s="34">
        <v>800</v>
      </c>
    </row>
    <row r="60" spans="1:8">
      <c r="A60" t="s">
        <v>190</v>
      </c>
      <c r="C60" t="s">
        <v>191</v>
      </c>
      <c r="H60" s="34">
        <v>727</v>
      </c>
    </row>
    <row r="61" spans="1:8">
      <c r="A61" t="s">
        <v>192</v>
      </c>
      <c r="C61" t="s">
        <v>193</v>
      </c>
      <c r="H61" s="34">
        <v>644645</v>
      </c>
    </row>
    <row r="62" spans="1:8">
      <c r="A62" t="s">
        <v>194</v>
      </c>
      <c r="C62" t="s">
        <v>195</v>
      </c>
      <c r="H62" s="34">
        <v>508</v>
      </c>
    </row>
    <row r="63" spans="1:8">
      <c r="A63" t="s">
        <v>196</v>
      </c>
      <c r="C63" t="s">
        <v>197</v>
      </c>
      <c r="H63" s="34">
        <v>41551</v>
      </c>
    </row>
    <row r="64" spans="1:8">
      <c r="A64" t="s">
        <v>198</v>
      </c>
      <c r="C64" t="s">
        <v>199</v>
      </c>
      <c r="H64" s="34">
        <v>1755</v>
      </c>
    </row>
    <row r="65" spans="1:8">
      <c r="A65" t="s">
        <v>200</v>
      </c>
      <c r="C65" t="s">
        <v>201</v>
      </c>
      <c r="H65" s="34">
        <v>38490</v>
      </c>
    </row>
    <row r="66" spans="1:8">
      <c r="A66" t="s">
        <v>202</v>
      </c>
      <c r="C66" t="s">
        <v>203</v>
      </c>
      <c r="H66" s="34">
        <v>2098</v>
      </c>
    </row>
    <row r="67" spans="1:8">
      <c r="A67" t="s">
        <v>204</v>
      </c>
      <c r="C67" t="s">
        <v>205</v>
      </c>
      <c r="H67" s="34">
        <v>3061</v>
      </c>
    </row>
    <row r="68" spans="1:8">
      <c r="A68" t="s">
        <v>206</v>
      </c>
      <c r="C68" t="s">
        <v>207</v>
      </c>
      <c r="H68" s="34">
        <v>1605</v>
      </c>
    </row>
    <row r="69" spans="1:8">
      <c r="A69" t="s">
        <v>208</v>
      </c>
      <c r="C69" t="s">
        <v>209</v>
      </c>
      <c r="H69" s="34">
        <v>95370</v>
      </c>
    </row>
    <row r="70" spans="1:8">
      <c r="A70" t="s">
        <v>210</v>
      </c>
      <c r="C70" t="s">
        <v>211</v>
      </c>
      <c r="H70" s="34">
        <v>2584</v>
      </c>
    </row>
    <row r="71" spans="1:8">
      <c r="A71" t="s">
        <v>212</v>
      </c>
      <c r="C71" t="s">
        <v>213</v>
      </c>
      <c r="H71" s="34">
        <v>83579</v>
      </c>
    </row>
    <row r="72" spans="1:8">
      <c r="A72" t="s">
        <v>214</v>
      </c>
      <c r="C72" t="s">
        <v>215</v>
      </c>
      <c r="H72" s="34">
        <v>5197</v>
      </c>
    </row>
    <row r="73" spans="1:8">
      <c r="A73" t="s">
        <v>216</v>
      </c>
      <c r="C73" t="s">
        <v>217</v>
      </c>
      <c r="H73" s="34">
        <v>11791</v>
      </c>
    </row>
    <row r="74" spans="1:8">
      <c r="A74" t="s">
        <v>218</v>
      </c>
      <c r="C74" t="s">
        <v>219</v>
      </c>
      <c r="H74" s="34">
        <v>4356</v>
      </c>
    </row>
    <row r="75" spans="1:8">
      <c r="A75" t="s">
        <v>220</v>
      </c>
      <c r="C75" t="s">
        <v>221</v>
      </c>
      <c r="H75" s="34">
        <v>64649</v>
      </c>
    </row>
    <row r="76" spans="1:8">
      <c r="A76" t="s">
        <v>222</v>
      </c>
      <c r="C76" t="s">
        <v>223</v>
      </c>
      <c r="H76" s="34">
        <v>2683</v>
      </c>
    </row>
    <row r="77" spans="1:8">
      <c r="A77" t="s">
        <v>224</v>
      </c>
      <c r="C77" t="s">
        <v>225</v>
      </c>
      <c r="H77" s="34">
        <v>54852</v>
      </c>
    </row>
    <row r="78" spans="1:8">
      <c r="A78" t="s">
        <v>226</v>
      </c>
      <c r="C78" t="s">
        <v>227</v>
      </c>
      <c r="H78" s="34">
        <v>3304</v>
      </c>
    </row>
    <row r="79" spans="1:8">
      <c r="A79" t="s">
        <v>228</v>
      </c>
      <c r="C79" t="s">
        <v>229</v>
      </c>
      <c r="H79" s="34">
        <v>9797</v>
      </c>
    </row>
    <row r="80" spans="1:8">
      <c r="A80" t="s">
        <v>230</v>
      </c>
      <c r="C80" t="s">
        <v>231</v>
      </c>
      <c r="H80" s="34">
        <v>2131</v>
      </c>
    </row>
    <row r="81" spans="1:8">
      <c r="A81" t="s">
        <v>232</v>
      </c>
      <c r="C81" t="s">
        <v>233</v>
      </c>
      <c r="H81" s="34">
        <v>111714</v>
      </c>
    </row>
    <row r="82" spans="1:8">
      <c r="A82" t="s">
        <v>234</v>
      </c>
      <c r="C82" t="s">
        <v>235</v>
      </c>
      <c r="H82" s="34">
        <v>2185</v>
      </c>
    </row>
    <row r="83" spans="1:8">
      <c r="A83" t="s">
        <v>236</v>
      </c>
      <c r="C83" t="s">
        <v>237</v>
      </c>
      <c r="H83" s="34">
        <v>99010</v>
      </c>
    </row>
    <row r="84" spans="1:8">
      <c r="A84" t="s">
        <v>238</v>
      </c>
      <c r="C84" t="s">
        <v>239</v>
      </c>
      <c r="H84" s="34">
        <v>2961</v>
      </c>
    </row>
    <row r="85" spans="1:8">
      <c r="A85" t="s">
        <v>240</v>
      </c>
      <c r="C85" t="s">
        <v>241</v>
      </c>
      <c r="H85" s="34">
        <v>12704</v>
      </c>
    </row>
    <row r="86" spans="1:8">
      <c r="A86" t="s">
        <v>242</v>
      </c>
      <c r="C86" t="s">
        <v>243</v>
      </c>
      <c r="H86" s="34">
        <v>2619</v>
      </c>
    </row>
    <row r="87" spans="1:8">
      <c r="A87" t="s">
        <v>244</v>
      </c>
      <c r="C87" t="s">
        <v>245</v>
      </c>
      <c r="H87" s="34">
        <v>104636</v>
      </c>
    </row>
    <row r="88" spans="1:8">
      <c r="A88" t="s">
        <v>246</v>
      </c>
      <c r="C88" t="s">
        <v>247</v>
      </c>
      <c r="H88" s="34">
        <v>321</v>
      </c>
    </row>
    <row r="89" spans="1:8">
      <c r="A89" t="s">
        <v>248</v>
      </c>
      <c r="C89" t="s">
        <v>249</v>
      </c>
      <c r="H89" s="34">
        <v>94927</v>
      </c>
    </row>
    <row r="90" spans="1:8">
      <c r="A90" t="s">
        <v>250</v>
      </c>
      <c r="C90" t="s">
        <v>251</v>
      </c>
      <c r="H90" s="34">
        <v>2338</v>
      </c>
    </row>
    <row r="91" spans="1:8">
      <c r="A91" t="s">
        <v>252</v>
      </c>
      <c r="C91" t="s">
        <v>253</v>
      </c>
      <c r="H91" s="34">
        <v>9709</v>
      </c>
    </row>
    <row r="92" spans="1:8">
      <c r="A92" t="s">
        <v>254</v>
      </c>
      <c r="C92" t="s">
        <v>255</v>
      </c>
      <c r="H92" s="34">
        <v>2297</v>
      </c>
    </row>
    <row r="93" spans="1:8">
      <c r="A93" t="s">
        <v>256</v>
      </c>
      <c r="C93" t="s">
        <v>257</v>
      </c>
      <c r="H93" s="34">
        <v>82673</v>
      </c>
    </row>
    <row r="94" spans="1:8">
      <c r="A94" t="s">
        <v>258</v>
      </c>
      <c r="C94" t="s">
        <v>259</v>
      </c>
      <c r="H94" s="34">
        <v>304</v>
      </c>
    </row>
    <row r="95" spans="1:8">
      <c r="A95" t="s">
        <v>260</v>
      </c>
      <c r="C95" t="s">
        <v>261</v>
      </c>
      <c r="H95" s="34">
        <v>74002</v>
      </c>
    </row>
    <row r="96" spans="1:8">
      <c r="A96" t="s">
        <v>262</v>
      </c>
      <c r="C96" t="s">
        <v>263</v>
      </c>
      <c r="H96" s="34">
        <v>1899</v>
      </c>
    </row>
    <row r="97" spans="1:8">
      <c r="A97" t="s">
        <v>264</v>
      </c>
      <c r="C97" t="s">
        <v>265</v>
      </c>
      <c r="H97" s="34">
        <v>8671</v>
      </c>
    </row>
    <row r="98" spans="1:8">
      <c r="A98" t="s">
        <v>266</v>
      </c>
      <c r="C98" t="s">
        <v>267</v>
      </c>
      <c r="H98" s="34">
        <v>1848</v>
      </c>
    </row>
    <row r="99" spans="1:8">
      <c r="A99" t="s">
        <v>268</v>
      </c>
      <c r="C99" t="s">
        <v>269</v>
      </c>
      <c r="H99" s="34">
        <v>66486</v>
      </c>
    </row>
    <row r="100" spans="1:8">
      <c r="A100" t="s">
        <v>270</v>
      </c>
      <c r="C100" t="s">
        <v>271</v>
      </c>
      <c r="H100" s="34">
        <v>322</v>
      </c>
    </row>
    <row r="101" spans="1:8">
      <c r="A101" t="s">
        <v>272</v>
      </c>
      <c r="C101" t="s">
        <v>273</v>
      </c>
      <c r="H101" s="34">
        <v>61674</v>
      </c>
    </row>
    <row r="102" spans="1:8">
      <c r="A102" t="s">
        <v>274</v>
      </c>
      <c r="C102" t="s">
        <v>275</v>
      </c>
      <c r="H102" s="34">
        <v>1516</v>
      </c>
    </row>
    <row r="103" spans="1:8">
      <c r="A103" t="s">
        <v>276</v>
      </c>
      <c r="C103" t="s">
        <v>277</v>
      </c>
      <c r="H103" s="34">
        <v>4812</v>
      </c>
    </row>
    <row r="104" spans="1:8">
      <c r="A104" t="s">
        <v>278</v>
      </c>
      <c r="C104" t="s">
        <v>279</v>
      </c>
      <c r="H104" s="34">
        <v>1411</v>
      </c>
    </row>
    <row r="105" spans="1:8">
      <c r="A105" t="s">
        <v>280</v>
      </c>
      <c r="C105" t="s">
        <v>281</v>
      </c>
      <c r="H105" s="34">
        <v>48389</v>
      </c>
    </row>
    <row r="106" spans="1:8">
      <c r="A106" t="s">
        <v>282</v>
      </c>
      <c r="C106" t="s">
        <v>283</v>
      </c>
      <c r="H106" s="34">
        <v>210</v>
      </c>
    </row>
    <row r="107" spans="1:8">
      <c r="A107" t="s">
        <v>284</v>
      </c>
      <c r="C107" t="s">
        <v>285</v>
      </c>
      <c r="H107" s="34">
        <v>47803</v>
      </c>
    </row>
    <row r="108" spans="1:8">
      <c r="A108" t="s">
        <v>286</v>
      </c>
      <c r="C108" t="s">
        <v>287</v>
      </c>
      <c r="H108" s="34">
        <v>665</v>
      </c>
    </row>
    <row r="109" spans="1:8">
      <c r="A109" t="s">
        <v>288</v>
      </c>
      <c r="C109" t="s">
        <v>289</v>
      </c>
      <c r="H109" s="34">
        <v>586</v>
      </c>
    </row>
    <row r="110" spans="1:8">
      <c r="A110" t="s">
        <v>290</v>
      </c>
      <c r="C110" t="s">
        <v>291</v>
      </c>
      <c r="H110" s="34">
        <v>604</v>
      </c>
    </row>
    <row r="111" spans="1:8">
      <c r="A111" t="s">
        <v>292</v>
      </c>
      <c r="C111" t="s">
        <v>293</v>
      </c>
      <c r="H111" s="34">
        <v>29177</v>
      </c>
    </row>
    <row r="112" spans="1:8">
      <c r="A112" t="s">
        <v>294</v>
      </c>
      <c r="C112" t="s">
        <v>295</v>
      </c>
      <c r="H112" s="34">
        <v>371</v>
      </c>
    </row>
    <row r="113" spans="1:8">
      <c r="A113" t="s">
        <v>296</v>
      </c>
      <c r="C113" t="s">
        <v>297</v>
      </c>
      <c r="H113" s="34">
        <v>28615</v>
      </c>
    </row>
    <row r="114" spans="1:8">
      <c r="A114" t="s">
        <v>298</v>
      </c>
      <c r="C114" t="s">
        <v>299</v>
      </c>
      <c r="H114" s="34">
        <v>723</v>
      </c>
    </row>
    <row r="115" spans="1:8">
      <c r="A115" t="s">
        <v>300</v>
      </c>
      <c r="C115" t="s">
        <v>301</v>
      </c>
      <c r="H115" s="34">
        <v>562</v>
      </c>
    </row>
    <row r="116" spans="1:8">
      <c r="A116" t="s">
        <v>302</v>
      </c>
      <c r="C116" t="s">
        <v>303</v>
      </c>
      <c r="H116" s="34">
        <v>538</v>
      </c>
    </row>
  </sheetData>
  <mergeCells count="6">
    <mergeCell ref="K25:M25"/>
    <mergeCell ref="J12:O15"/>
    <mergeCell ref="K16:O16"/>
    <mergeCell ref="K17:O17"/>
    <mergeCell ref="K23:M23"/>
    <mergeCell ref="K24:M24"/>
  </mergeCells>
  <conditionalFormatting sqref="N23:N25">
    <cfRule type="cellIs" dxfId="5" priority="1" operator="equal">
      <formula>"Significant"</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F2EE8-B024-442A-8599-ACAE1BDDA5AC}">
  <dimension ref="A1:U116"/>
  <sheetViews>
    <sheetView topLeftCell="F1" workbookViewId="0">
      <selection activeCell="B9" sqref="B9"/>
    </sheetView>
  </sheetViews>
  <sheetFormatPr defaultRowHeight="14.25"/>
  <cols>
    <col min="1" max="1" width="13.75" customWidth="1"/>
    <col min="2" max="2" width="54.125" customWidth="1"/>
    <col min="3" max="3" width="61" hidden="1" customWidth="1"/>
    <col min="4" max="4" width="8.25" customWidth="1"/>
    <col min="10" max="10" width="19.75" customWidth="1"/>
    <col min="15" max="15" width="9.625" bestFit="1" customWidth="1"/>
  </cols>
  <sheetData>
    <row r="1" spans="1:21">
      <c r="A1" t="s">
        <v>69</v>
      </c>
      <c r="B1" t="s">
        <v>70</v>
      </c>
      <c r="C1" t="s">
        <v>416</v>
      </c>
      <c r="D1" t="s">
        <v>71</v>
      </c>
      <c r="E1" t="s">
        <v>71</v>
      </c>
      <c r="F1" t="s">
        <v>71</v>
      </c>
      <c r="G1" t="s">
        <v>71</v>
      </c>
      <c r="H1" t="s">
        <v>71</v>
      </c>
    </row>
    <row r="2" spans="1:21">
      <c r="A2" t="s">
        <v>72</v>
      </c>
      <c r="B2" t="s">
        <v>73</v>
      </c>
      <c r="C2" t="s">
        <v>73</v>
      </c>
      <c r="D2" t="s">
        <v>1</v>
      </c>
      <c r="E2" t="s">
        <v>7</v>
      </c>
      <c r="F2" t="s">
        <v>2</v>
      </c>
      <c r="G2" t="s">
        <v>8</v>
      </c>
      <c r="H2" t="s">
        <v>74</v>
      </c>
      <c r="K2" t="s">
        <v>1</v>
      </c>
      <c r="L2" t="s">
        <v>7</v>
      </c>
      <c r="M2" t="s">
        <v>2</v>
      </c>
      <c r="N2" t="s">
        <v>8</v>
      </c>
      <c r="O2" t="s">
        <v>74</v>
      </c>
      <c r="R2" s="6">
        <v>2019</v>
      </c>
      <c r="S2" s="3" t="s">
        <v>10</v>
      </c>
      <c r="T2" s="3" t="s">
        <v>11</v>
      </c>
      <c r="U2" s="3" t="s">
        <v>12</v>
      </c>
    </row>
    <row r="3" spans="1:21">
      <c r="A3" t="s">
        <v>75</v>
      </c>
      <c r="B3" t="s">
        <v>76</v>
      </c>
      <c r="C3" t="s">
        <v>76</v>
      </c>
      <c r="D3">
        <v>100325</v>
      </c>
      <c r="E3">
        <v>101079</v>
      </c>
      <c r="F3">
        <v>433316</v>
      </c>
      <c r="G3">
        <v>608430</v>
      </c>
      <c r="H3">
        <v>1295885</v>
      </c>
      <c r="J3" t="s">
        <v>26</v>
      </c>
      <c r="K3" s="11">
        <f>SUM(D9,D15,D21,D27,D33,D39,D45)</f>
        <v>9383</v>
      </c>
      <c r="L3" s="11">
        <f>SUM(E9,E15,E21,E27,E33,E39,E45)</f>
        <v>13011</v>
      </c>
      <c r="M3" s="11">
        <f>SUM(F9,F15,F21,F27,F33,F39,F45)</f>
        <v>92038</v>
      </c>
      <c r="N3" s="11">
        <f>SUM(G9,G15,G21,G27,G33,G39,G45)</f>
        <v>39375</v>
      </c>
      <c r="O3" s="11">
        <f>SUM(H11,H17,H23,H29,H35,H41,H47,H67,H73,H79,H85,H91,H97,H103)</f>
        <v>159470</v>
      </c>
      <c r="Q3" t="s">
        <v>1</v>
      </c>
      <c r="R3" s="5">
        <f>K5</f>
        <v>0.10136332209834932</v>
      </c>
      <c r="S3" s="5">
        <f>K8</f>
        <v>2.507555621222567E-2</v>
      </c>
      <c r="T3" s="5">
        <f>K10</f>
        <v>7.6287765886123654E-2</v>
      </c>
      <c r="U3" s="5">
        <f>K9</f>
        <v>0.12643887831057499</v>
      </c>
    </row>
    <row r="4" spans="1:21">
      <c r="A4" t="s">
        <v>77</v>
      </c>
      <c r="B4" t="s">
        <v>78</v>
      </c>
      <c r="C4" t="s">
        <v>78</v>
      </c>
      <c r="D4">
        <v>3572</v>
      </c>
      <c r="E4">
        <v>6022</v>
      </c>
      <c r="F4">
        <v>1119</v>
      </c>
      <c r="G4">
        <v>4613</v>
      </c>
      <c r="H4">
        <v>3201</v>
      </c>
      <c r="J4" t="s">
        <v>79</v>
      </c>
      <c r="K4" s="11">
        <f>SUM(D5,D11,D17,D23,D29,D35,D41)</f>
        <v>92568</v>
      </c>
      <c r="L4" s="11">
        <f>SUM(E5,E11,E17,E23,E29,E35,E41)</f>
        <v>90514</v>
      </c>
      <c r="M4" s="11">
        <f>SUM(F5,F11,F17,F23,F29,F35,F41)</f>
        <v>407490</v>
      </c>
      <c r="N4" s="11">
        <f>SUM(G5,G11,G17,G23,G29,G35,G41)</f>
        <v>518329</v>
      </c>
      <c r="O4" s="11">
        <f>SUM(H7,H13,H19,H25,H31,H37,H43,H63,H69,H75,H81,H87,H93,H99)</f>
        <v>1159625</v>
      </c>
      <c r="Q4" t="s">
        <v>7</v>
      </c>
      <c r="R4" s="5">
        <f>L5</f>
        <v>0.1437457188943147</v>
      </c>
      <c r="S4" s="5">
        <f>L8</f>
        <v>3.606046679065366E-2</v>
      </c>
      <c r="T4" s="5">
        <f>L10</f>
        <v>0.10768525210366103</v>
      </c>
      <c r="U4" s="5">
        <f>L9</f>
        <v>0.17980618568496837</v>
      </c>
    </row>
    <row r="5" spans="1:21">
      <c r="A5" t="s">
        <v>80</v>
      </c>
      <c r="B5" t="s">
        <v>417</v>
      </c>
      <c r="C5" t="s">
        <v>81</v>
      </c>
      <c r="D5">
        <v>7014</v>
      </c>
      <c r="E5">
        <v>5852</v>
      </c>
      <c r="F5">
        <v>40730</v>
      </c>
      <c r="G5">
        <v>28568</v>
      </c>
      <c r="H5">
        <v>655581</v>
      </c>
      <c r="J5" t="s">
        <v>29</v>
      </c>
      <c r="K5" s="7">
        <f>K3/K4</f>
        <v>0.10136332209834932</v>
      </c>
      <c r="L5" s="7">
        <f>L3/L4</f>
        <v>0.1437457188943147</v>
      </c>
      <c r="M5" s="7">
        <f>M3/M4</f>
        <v>0.22586566541510222</v>
      </c>
      <c r="N5" s="7">
        <f>N3/N4</f>
        <v>7.5965265304468788E-2</v>
      </c>
      <c r="O5" s="7">
        <f>O3/O4</f>
        <v>0.13751859437318098</v>
      </c>
      <c r="Q5" t="s">
        <v>2</v>
      </c>
      <c r="R5" s="5">
        <f>M5</f>
        <v>0.22586566541510222</v>
      </c>
      <c r="S5" s="5">
        <f>M8</f>
        <v>2.2192478078807677E-2</v>
      </c>
      <c r="T5" s="5">
        <f>M10</f>
        <v>0.20367318733629455</v>
      </c>
      <c r="U5" s="5">
        <f>M9</f>
        <v>0.24805814349390989</v>
      </c>
    </row>
    <row r="6" spans="1:21">
      <c r="A6" t="s">
        <v>82</v>
      </c>
      <c r="B6" t="s">
        <v>418</v>
      </c>
      <c r="C6" t="s">
        <v>83</v>
      </c>
      <c r="D6">
        <v>1604</v>
      </c>
      <c r="E6">
        <v>1704</v>
      </c>
      <c r="F6">
        <v>2444</v>
      </c>
      <c r="G6">
        <v>1498</v>
      </c>
      <c r="H6">
        <v>2989</v>
      </c>
      <c r="J6" t="s">
        <v>31</v>
      </c>
      <c r="K6">
        <f>SQRT(SUMSQ(D10,D16,D22,D28,D34,D40,D46))</f>
        <v>2350.7126578976004</v>
      </c>
      <c r="L6">
        <f>SQRT(SUMSQ(E10,E16,E22,E28,E34,E40,E46))</f>
        <v>3377.401812044282</v>
      </c>
      <c r="M6">
        <f>SQRT(SUMSQ(F10,F16,F22,F28,F34,F40,F46))</f>
        <v>9104.6975238060495</v>
      </c>
      <c r="N6">
        <f>SQRT(SUMSQ(G10,G16,G22,G28,G34,G40,G46))</f>
        <v>5048.877697072885</v>
      </c>
      <c r="O6" s="35">
        <f>SQRT(SUMSQ(H12,H18,H24,H30,H36,H42,H48,H68,H74,H80,H86,H92,H98,H104))</f>
        <v>10249.767363213665</v>
      </c>
      <c r="Q6" t="s">
        <v>8</v>
      </c>
      <c r="R6" s="7">
        <f>N5</f>
        <v>7.5965265304468788E-2</v>
      </c>
      <c r="S6" s="5">
        <f>N8</f>
        <v>9.7121787151171705E-3</v>
      </c>
      <c r="T6" s="5">
        <f>N10</f>
        <v>6.6253086589351612E-2</v>
      </c>
      <c r="U6" s="5">
        <f>N9</f>
        <v>8.5677444019585963E-2</v>
      </c>
    </row>
    <row r="7" spans="1:21">
      <c r="A7" t="s">
        <v>84</v>
      </c>
      <c r="B7" t="s">
        <v>419</v>
      </c>
      <c r="C7" t="s">
        <v>85</v>
      </c>
      <c r="D7">
        <v>6917</v>
      </c>
      <c r="E7">
        <v>4761</v>
      </c>
      <c r="F7">
        <v>37910</v>
      </c>
      <c r="G7">
        <v>28014</v>
      </c>
      <c r="H7">
        <v>44883</v>
      </c>
      <c r="J7" t="s">
        <v>33</v>
      </c>
      <c r="K7">
        <f>SQRT(SUMSQ(D6,D12,D18,D24,D30,D36,D42))</f>
        <v>3663.6494100827936</v>
      </c>
      <c r="L7">
        <f>SQRT(SUMSQ(E6,E12,E18,E24,E30,E36,E42))</f>
        <v>6037.9299432835423</v>
      </c>
      <c r="M7">
        <f>SQRT(SUMSQ(F6,F12,F18,F24,F30,F36,F42))</f>
        <v>4676.7739949670431</v>
      </c>
      <c r="N7">
        <f>SQRT(SUMSQ(G6,G12,G18,G24,G30,G36,G42))</f>
        <v>5080.7259323840726</v>
      </c>
      <c r="O7" s="35">
        <f>SQRT(SUMSQ(H8,H14,H20,H26,H32,H38,H44,H64,H70,H76,H82,H88,H94,H100))</f>
        <v>7368.9024963016036</v>
      </c>
    </row>
    <row r="8" spans="1:21">
      <c r="A8" t="s">
        <v>86</v>
      </c>
      <c r="B8" t="s">
        <v>420</v>
      </c>
      <c r="C8" t="s">
        <v>87</v>
      </c>
      <c r="D8">
        <v>1615</v>
      </c>
      <c r="E8">
        <v>1573</v>
      </c>
      <c r="F8">
        <v>3138</v>
      </c>
      <c r="G8">
        <v>1479</v>
      </c>
      <c r="H8">
        <v>1855</v>
      </c>
      <c r="J8" t="s">
        <v>34</v>
      </c>
      <c r="K8" s="7">
        <f>(SQRT(K6^2-(K5^2*K7^2)))/K4</f>
        <v>2.507555621222567E-2</v>
      </c>
      <c r="L8" s="7">
        <f>(SQRT(L6^2-(L5^2*L7^2)))/L4</f>
        <v>3.606046679065366E-2</v>
      </c>
      <c r="M8" s="7">
        <f>(SQRT(M6^2-(M5^2*M7^2)))/M4</f>
        <v>2.2192478078807677E-2</v>
      </c>
      <c r="N8" s="7">
        <f>(SQRT(N6^2-(N5^2*N7^2)))/N4</f>
        <v>9.7121787151171705E-3</v>
      </c>
      <c r="O8" s="7">
        <f>(SQRT(O6^2-(O5^2*O7^2)))/O4</f>
        <v>8.795559334041983E-3</v>
      </c>
    </row>
    <row r="9" spans="1:21">
      <c r="A9" t="s">
        <v>88</v>
      </c>
      <c r="B9" t="s">
        <v>421</v>
      </c>
      <c r="C9" t="s">
        <v>89</v>
      </c>
      <c r="D9">
        <v>97</v>
      </c>
      <c r="E9">
        <v>1091</v>
      </c>
      <c r="F9">
        <v>2820</v>
      </c>
      <c r="G9">
        <v>554</v>
      </c>
      <c r="H9">
        <v>41818</v>
      </c>
      <c r="J9" t="s">
        <v>12</v>
      </c>
      <c r="K9" s="7">
        <f>K5+K8</f>
        <v>0.12643887831057499</v>
      </c>
      <c r="L9" s="7">
        <f>L5+L8</f>
        <v>0.17980618568496837</v>
      </c>
      <c r="M9" s="7">
        <f>M5+M8</f>
        <v>0.24805814349390989</v>
      </c>
      <c r="N9" s="7">
        <f>N5+N8</f>
        <v>8.5677444019585963E-2</v>
      </c>
      <c r="O9" s="7">
        <f>O5+O8</f>
        <v>0.14631415370722295</v>
      </c>
    </row>
    <row r="10" spans="1:21">
      <c r="A10" t="s">
        <v>90</v>
      </c>
      <c r="B10" t="s">
        <v>422</v>
      </c>
      <c r="C10" t="s">
        <v>91</v>
      </c>
      <c r="D10">
        <v>152</v>
      </c>
      <c r="E10">
        <v>1006</v>
      </c>
      <c r="F10">
        <v>2298</v>
      </c>
      <c r="G10">
        <v>448</v>
      </c>
      <c r="H10">
        <v>2645</v>
      </c>
      <c r="J10" t="s">
        <v>11</v>
      </c>
      <c r="K10" s="7">
        <f>K5-K8</f>
        <v>7.6287765886123654E-2</v>
      </c>
      <c r="L10" s="7">
        <f>L5-L8</f>
        <v>0.10768525210366103</v>
      </c>
      <c r="M10" s="7">
        <f>M5-M8</f>
        <v>0.20367318733629455</v>
      </c>
      <c r="N10" s="7">
        <f>N5-N8</f>
        <v>6.6253086589351612E-2</v>
      </c>
      <c r="O10" s="7">
        <f>O5-O8</f>
        <v>0.12872303503913901</v>
      </c>
      <c r="Q10" s="33" t="s">
        <v>472</v>
      </c>
    </row>
    <row r="11" spans="1:21">
      <c r="A11" t="s">
        <v>92</v>
      </c>
      <c r="B11" t="s">
        <v>423</v>
      </c>
      <c r="C11" t="s">
        <v>93</v>
      </c>
      <c r="D11">
        <v>13288</v>
      </c>
      <c r="E11">
        <v>16861</v>
      </c>
      <c r="F11">
        <v>85906</v>
      </c>
      <c r="G11">
        <v>69531</v>
      </c>
      <c r="H11">
        <v>3065</v>
      </c>
    </row>
    <row r="12" spans="1:21">
      <c r="A12" t="s">
        <v>94</v>
      </c>
      <c r="B12" t="s">
        <v>424</v>
      </c>
      <c r="C12" t="s">
        <v>95</v>
      </c>
      <c r="D12">
        <v>2035</v>
      </c>
      <c r="E12">
        <v>3503</v>
      </c>
      <c r="F12">
        <v>2521</v>
      </c>
      <c r="G12">
        <v>2339</v>
      </c>
      <c r="H12">
        <v>1791</v>
      </c>
      <c r="J12" s="39" t="s">
        <v>58</v>
      </c>
      <c r="K12" s="39"/>
      <c r="L12" s="39"/>
      <c r="M12" s="39"/>
      <c r="N12" s="39"/>
      <c r="O12" s="39"/>
      <c r="Q12" t="s">
        <v>1</v>
      </c>
      <c r="R12">
        <f>K3</f>
        <v>9383</v>
      </c>
    </row>
    <row r="13" spans="1:21">
      <c r="A13" t="s">
        <v>96</v>
      </c>
      <c r="B13" t="s">
        <v>425</v>
      </c>
      <c r="C13" t="s">
        <v>97</v>
      </c>
      <c r="D13">
        <v>12032</v>
      </c>
      <c r="E13">
        <v>14648</v>
      </c>
      <c r="F13">
        <v>75871</v>
      </c>
      <c r="G13">
        <v>65989</v>
      </c>
      <c r="H13">
        <v>100179</v>
      </c>
      <c r="J13" s="39"/>
      <c r="K13" s="39"/>
      <c r="L13" s="39"/>
      <c r="M13" s="39"/>
      <c r="N13" s="39"/>
      <c r="O13" s="39"/>
      <c r="Q13" t="s">
        <v>7</v>
      </c>
      <c r="R13">
        <f>L3</f>
        <v>13011</v>
      </c>
    </row>
    <row r="14" spans="1:21">
      <c r="A14" t="s">
        <v>98</v>
      </c>
      <c r="B14" t="s">
        <v>426</v>
      </c>
      <c r="C14" t="s">
        <v>99</v>
      </c>
      <c r="D14">
        <v>1932</v>
      </c>
      <c r="E14">
        <v>4100</v>
      </c>
      <c r="F14">
        <v>3832</v>
      </c>
      <c r="G14">
        <v>2954</v>
      </c>
      <c r="H14">
        <v>3153</v>
      </c>
      <c r="J14" s="39"/>
      <c r="K14" s="39"/>
      <c r="L14" s="39"/>
      <c r="M14" s="39"/>
      <c r="N14" s="39"/>
      <c r="O14" s="39"/>
      <c r="Q14" t="s">
        <v>2</v>
      </c>
      <c r="R14">
        <f>M3</f>
        <v>92038</v>
      </c>
    </row>
    <row r="15" spans="1:21">
      <c r="A15" t="s">
        <v>100</v>
      </c>
      <c r="B15" t="s">
        <v>427</v>
      </c>
      <c r="C15" t="s">
        <v>101</v>
      </c>
      <c r="D15">
        <v>1256</v>
      </c>
      <c r="E15">
        <v>2213</v>
      </c>
      <c r="F15">
        <v>10035</v>
      </c>
      <c r="G15">
        <v>3542</v>
      </c>
      <c r="H15">
        <v>90702</v>
      </c>
      <c r="J15" s="39"/>
      <c r="K15" s="39"/>
      <c r="L15" s="39"/>
      <c r="M15" s="39"/>
      <c r="N15" s="39"/>
      <c r="O15" s="39"/>
      <c r="Q15" t="s">
        <v>8</v>
      </c>
      <c r="R15">
        <f>N3</f>
        <v>39375</v>
      </c>
    </row>
    <row r="16" spans="1:21" ht="15.75">
      <c r="A16" t="s">
        <v>102</v>
      </c>
      <c r="B16" t="s">
        <v>428</v>
      </c>
      <c r="C16" t="s">
        <v>103</v>
      </c>
      <c r="D16">
        <v>880</v>
      </c>
      <c r="E16">
        <v>2100</v>
      </c>
      <c r="F16">
        <v>3177</v>
      </c>
      <c r="G16">
        <v>1527</v>
      </c>
      <c r="H16">
        <v>3609</v>
      </c>
      <c r="K16" s="40" t="s">
        <v>45</v>
      </c>
      <c r="L16" s="40"/>
      <c r="M16" s="40"/>
      <c r="N16" s="40"/>
      <c r="O16" s="40"/>
    </row>
    <row r="17" spans="1:18">
      <c r="A17" t="s">
        <v>104</v>
      </c>
      <c r="B17" t="s">
        <v>429</v>
      </c>
      <c r="C17" t="s">
        <v>105</v>
      </c>
      <c r="D17">
        <v>10000</v>
      </c>
      <c r="E17">
        <v>12971</v>
      </c>
      <c r="F17">
        <v>47913</v>
      </c>
      <c r="G17">
        <v>45293</v>
      </c>
      <c r="H17">
        <v>9477</v>
      </c>
      <c r="K17" s="41" t="s">
        <v>46</v>
      </c>
      <c r="L17" s="41"/>
      <c r="M17" s="41"/>
      <c r="N17" s="41"/>
      <c r="O17" s="41"/>
      <c r="Q17" t="s">
        <v>74</v>
      </c>
      <c r="R17">
        <f>O3</f>
        <v>159470</v>
      </c>
    </row>
    <row r="18" spans="1:18" ht="18.75">
      <c r="A18" t="s">
        <v>106</v>
      </c>
      <c r="B18" t="s">
        <v>430</v>
      </c>
      <c r="C18" t="s">
        <v>107</v>
      </c>
      <c r="D18">
        <v>1613</v>
      </c>
      <c r="E18">
        <v>2537</v>
      </c>
      <c r="F18">
        <v>2342</v>
      </c>
      <c r="G18">
        <v>2740</v>
      </c>
      <c r="H18">
        <v>2098</v>
      </c>
      <c r="K18" s="16" t="s">
        <v>47</v>
      </c>
      <c r="L18" s="16" t="s">
        <v>48</v>
      </c>
      <c r="M18" s="17"/>
      <c r="N18" s="18" t="s">
        <v>49</v>
      </c>
      <c r="O18" s="16" t="s">
        <v>50</v>
      </c>
    </row>
    <row r="19" spans="1:18" ht="15.75">
      <c r="A19" t="s">
        <v>108</v>
      </c>
      <c r="B19" t="s">
        <v>431</v>
      </c>
      <c r="C19" t="s">
        <v>109</v>
      </c>
      <c r="D19">
        <v>8333</v>
      </c>
      <c r="E19">
        <v>9644</v>
      </c>
      <c r="F19">
        <v>30991</v>
      </c>
      <c r="G19">
        <v>40363</v>
      </c>
      <c r="H19">
        <v>58734</v>
      </c>
      <c r="K19" s="19">
        <f>L5</f>
        <v>0.1437457188943147</v>
      </c>
      <c r="L19" s="20">
        <f>L8</f>
        <v>3.606046679065366E-2</v>
      </c>
      <c r="M19" s="21"/>
      <c r="N19" s="22">
        <f>L19/1.645</f>
        <v>2.1921256407692193E-2</v>
      </c>
      <c r="O19" s="23">
        <f>ABS(K19-K21)</f>
        <v>5.5286588004078985E-3</v>
      </c>
      <c r="Q19" s="33" t="s">
        <v>473</v>
      </c>
    </row>
    <row r="20" spans="1:18" ht="18.75">
      <c r="A20" t="s">
        <v>110</v>
      </c>
      <c r="B20" t="s">
        <v>432</v>
      </c>
      <c r="C20" t="s">
        <v>111</v>
      </c>
      <c r="D20">
        <v>1198</v>
      </c>
      <c r="E20">
        <v>2535</v>
      </c>
      <c r="F20">
        <v>4078</v>
      </c>
      <c r="G20">
        <v>3232</v>
      </c>
      <c r="H20">
        <v>3175</v>
      </c>
      <c r="K20" s="16" t="s">
        <v>51</v>
      </c>
      <c r="L20" s="16" t="s">
        <v>52</v>
      </c>
      <c r="M20" s="17"/>
      <c r="N20" s="18" t="s">
        <v>53</v>
      </c>
      <c r="O20" s="16" t="s">
        <v>54</v>
      </c>
    </row>
    <row r="21" spans="1:18" ht="15.75">
      <c r="A21" t="s">
        <v>112</v>
      </c>
      <c r="B21" t="s">
        <v>433</v>
      </c>
      <c r="C21" t="s">
        <v>113</v>
      </c>
      <c r="D21">
        <v>1667</v>
      </c>
      <c r="E21">
        <v>3327</v>
      </c>
      <c r="F21">
        <v>16922</v>
      </c>
      <c r="G21">
        <v>4930</v>
      </c>
      <c r="H21">
        <v>44189</v>
      </c>
      <c r="K21" s="19">
        <v>0.1382170600939068</v>
      </c>
      <c r="L21" s="20">
        <v>3.1037741301057627E-2</v>
      </c>
      <c r="M21" s="24"/>
      <c r="N21" s="25">
        <f>L21/1.645</f>
        <v>1.8867927842588225E-2</v>
      </c>
      <c r="O21" s="25">
        <f>ABS((O19)/(SQRT(((N19^2)+(N21^2)))))</f>
        <v>0.19115091654404739</v>
      </c>
      <c r="Q21" t="s">
        <v>1</v>
      </c>
      <c r="R21">
        <f>K4</f>
        <v>92568</v>
      </c>
    </row>
    <row r="22" spans="1:18" ht="15.75">
      <c r="A22" t="s">
        <v>114</v>
      </c>
      <c r="B22" t="s">
        <v>434</v>
      </c>
      <c r="C22" t="s">
        <v>115</v>
      </c>
      <c r="D22">
        <v>974</v>
      </c>
      <c r="E22">
        <v>1388</v>
      </c>
      <c r="F22">
        <v>3822</v>
      </c>
      <c r="G22">
        <v>1945</v>
      </c>
      <c r="H22">
        <v>4681</v>
      </c>
      <c r="K22" s="17"/>
      <c r="L22" s="17"/>
      <c r="M22" s="17"/>
      <c r="N22" s="17"/>
      <c r="O22" s="17"/>
      <c r="Q22" t="s">
        <v>7</v>
      </c>
      <c r="R22">
        <f>L4</f>
        <v>90514</v>
      </c>
    </row>
    <row r="23" spans="1:18" ht="15.75">
      <c r="A23" t="s">
        <v>116</v>
      </c>
      <c r="B23" t="s">
        <v>435</v>
      </c>
      <c r="C23" t="s">
        <v>117</v>
      </c>
      <c r="D23">
        <v>20584</v>
      </c>
      <c r="E23">
        <v>16272</v>
      </c>
      <c r="F23">
        <v>73772</v>
      </c>
      <c r="G23">
        <v>110108</v>
      </c>
      <c r="H23">
        <v>14545</v>
      </c>
      <c r="K23" s="38" t="s">
        <v>55</v>
      </c>
      <c r="L23" s="38"/>
      <c r="M23" s="38"/>
      <c r="N23" s="17" t="str">
        <f>IF(O21&gt;1.645, "Significant", "Not Significant")</f>
        <v>Not Significant</v>
      </c>
      <c r="O23" s="17"/>
      <c r="Q23" t="s">
        <v>2</v>
      </c>
      <c r="R23">
        <f>M4</f>
        <v>407490</v>
      </c>
    </row>
    <row r="24" spans="1:18" ht="15.75">
      <c r="A24" t="s">
        <v>118</v>
      </c>
      <c r="B24" t="s">
        <v>436</v>
      </c>
      <c r="C24" t="s">
        <v>119</v>
      </c>
      <c r="D24">
        <v>1612</v>
      </c>
      <c r="E24">
        <v>2419</v>
      </c>
      <c r="F24">
        <v>1980</v>
      </c>
      <c r="G24">
        <v>2172</v>
      </c>
      <c r="H24">
        <v>3435</v>
      </c>
      <c r="K24" s="38" t="s">
        <v>56</v>
      </c>
      <c r="L24" s="38"/>
      <c r="M24" s="38"/>
      <c r="N24" s="17" t="str">
        <f>IF(O21&gt;1.96, "Significant", "Not Significant")</f>
        <v>Not Significant</v>
      </c>
      <c r="O24" s="17"/>
      <c r="Q24" t="s">
        <v>8</v>
      </c>
      <c r="R24">
        <f>N4</f>
        <v>518329</v>
      </c>
    </row>
    <row r="25" spans="1:18" ht="15.75">
      <c r="A25" t="s">
        <v>120</v>
      </c>
      <c r="B25" t="s">
        <v>437</v>
      </c>
      <c r="C25" t="s">
        <v>121</v>
      </c>
      <c r="D25">
        <v>18389</v>
      </c>
      <c r="E25">
        <v>13283</v>
      </c>
      <c r="F25">
        <v>54908</v>
      </c>
      <c r="G25">
        <v>99762</v>
      </c>
      <c r="H25">
        <v>119928</v>
      </c>
      <c r="K25" s="38" t="s">
        <v>57</v>
      </c>
      <c r="L25" s="38"/>
      <c r="M25" s="38"/>
      <c r="N25" s="17" t="str">
        <f>IF(O21&gt;2.576, "Significant", "Not Significant")</f>
        <v>Not Significant</v>
      </c>
      <c r="O25" s="17"/>
    </row>
    <row r="26" spans="1:18">
      <c r="A26" t="s">
        <v>122</v>
      </c>
      <c r="B26" t="s">
        <v>438</v>
      </c>
      <c r="C26" t="s">
        <v>123</v>
      </c>
      <c r="D26">
        <v>2006</v>
      </c>
      <c r="E26">
        <v>2670</v>
      </c>
      <c r="F26">
        <v>4191</v>
      </c>
      <c r="G26">
        <v>3033</v>
      </c>
      <c r="H26">
        <v>2556</v>
      </c>
      <c r="Q26" t="s">
        <v>74</v>
      </c>
      <c r="R26">
        <f>O4</f>
        <v>1159625</v>
      </c>
    </row>
    <row r="27" spans="1:18">
      <c r="A27" t="s">
        <v>124</v>
      </c>
      <c r="B27" t="s">
        <v>439</v>
      </c>
      <c r="C27" t="s">
        <v>125</v>
      </c>
      <c r="D27">
        <v>2195</v>
      </c>
      <c r="E27">
        <v>2989</v>
      </c>
      <c r="F27">
        <v>18864</v>
      </c>
      <c r="G27">
        <v>10346</v>
      </c>
      <c r="H27">
        <v>99800</v>
      </c>
    </row>
    <row r="28" spans="1:18">
      <c r="A28" t="s">
        <v>126</v>
      </c>
      <c r="B28" t="s">
        <v>440</v>
      </c>
      <c r="C28" t="s">
        <v>127</v>
      </c>
      <c r="D28">
        <v>1036</v>
      </c>
      <c r="E28">
        <v>1477</v>
      </c>
      <c r="F28">
        <v>3680</v>
      </c>
      <c r="G28">
        <v>2421</v>
      </c>
      <c r="H28">
        <v>4473</v>
      </c>
    </row>
    <row r="29" spans="1:18">
      <c r="A29" t="s">
        <v>128</v>
      </c>
      <c r="B29" t="s">
        <v>441</v>
      </c>
      <c r="C29" t="s">
        <v>129</v>
      </c>
      <c r="D29">
        <v>19436</v>
      </c>
      <c r="E29">
        <v>15111</v>
      </c>
      <c r="F29">
        <v>70880</v>
      </c>
      <c r="G29">
        <v>104377</v>
      </c>
      <c r="H29">
        <v>20128</v>
      </c>
    </row>
    <row r="30" spans="1:18">
      <c r="A30" t="s">
        <v>130</v>
      </c>
      <c r="B30" t="s">
        <v>442</v>
      </c>
      <c r="C30" t="s">
        <v>131</v>
      </c>
      <c r="D30">
        <v>762</v>
      </c>
      <c r="E30">
        <v>2325</v>
      </c>
      <c r="F30">
        <v>360</v>
      </c>
      <c r="G30">
        <v>1639</v>
      </c>
      <c r="H30">
        <v>3814</v>
      </c>
    </row>
    <row r="31" spans="1:18">
      <c r="A31" t="s">
        <v>132</v>
      </c>
      <c r="B31" t="s">
        <v>443</v>
      </c>
      <c r="C31" t="s">
        <v>133</v>
      </c>
      <c r="D31">
        <v>18051</v>
      </c>
      <c r="E31">
        <v>13138</v>
      </c>
      <c r="F31">
        <v>47389</v>
      </c>
      <c r="G31">
        <v>94116</v>
      </c>
      <c r="H31">
        <v>113506</v>
      </c>
    </row>
    <row r="32" spans="1:18">
      <c r="A32" t="s">
        <v>134</v>
      </c>
      <c r="B32" t="s">
        <v>444</v>
      </c>
      <c r="C32" t="s">
        <v>135</v>
      </c>
      <c r="D32">
        <v>818</v>
      </c>
      <c r="E32">
        <v>2393</v>
      </c>
      <c r="F32">
        <v>4540</v>
      </c>
      <c r="G32">
        <v>2778</v>
      </c>
      <c r="H32">
        <v>1238</v>
      </c>
    </row>
    <row r="33" spans="1:8">
      <c r="A33" t="s">
        <v>136</v>
      </c>
      <c r="B33" t="s">
        <v>445</v>
      </c>
      <c r="C33" t="s">
        <v>137</v>
      </c>
      <c r="D33">
        <v>1385</v>
      </c>
      <c r="E33">
        <v>1973</v>
      </c>
      <c r="F33">
        <v>23491</v>
      </c>
      <c r="G33">
        <v>10261</v>
      </c>
      <c r="H33">
        <v>89759</v>
      </c>
    </row>
    <row r="34" spans="1:8">
      <c r="A34" t="s">
        <v>138</v>
      </c>
      <c r="B34" t="s">
        <v>446</v>
      </c>
      <c r="C34" t="s">
        <v>139</v>
      </c>
      <c r="D34">
        <v>746</v>
      </c>
      <c r="E34">
        <v>1158</v>
      </c>
      <c r="F34">
        <v>4570</v>
      </c>
      <c r="G34">
        <v>2401</v>
      </c>
      <c r="H34">
        <v>4030</v>
      </c>
    </row>
    <row r="35" spans="1:8">
      <c r="A35" t="s">
        <v>140</v>
      </c>
      <c r="B35" t="s">
        <v>447</v>
      </c>
      <c r="C35" t="s">
        <v>141</v>
      </c>
      <c r="D35">
        <v>14357</v>
      </c>
      <c r="E35">
        <v>11099</v>
      </c>
      <c r="F35">
        <v>53058</v>
      </c>
      <c r="G35">
        <v>84180</v>
      </c>
      <c r="H35">
        <v>23747</v>
      </c>
    </row>
    <row r="36" spans="1:8">
      <c r="A36" t="s">
        <v>142</v>
      </c>
      <c r="B36" t="s">
        <v>448</v>
      </c>
      <c r="C36" t="s">
        <v>143</v>
      </c>
      <c r="D36">
        <v>823</v>
      </c>
      <c r="E36">
        <v>1773</v>
      </c>
      <c r="F36">
        <v>5</v>
      </c>
      <c r="G36">
        <v>1489</v>
      </c>
      <c r="H36">
        <v>3823</v>
      </c>
    </row>
    <row r="37" spans="1:8">
      <c r="A37" t="s">
        <v>144</v>
      </c>
      <c r="B37" t="s">
        <v>449</v>
      </c>
      <c r="C37" t="s">
        <v>145</v>
      </c>
      <c r="D37">
        <v>12423</v>
      </c>
      <c r="E37">
        <v>10905</v>
      </c>
      <c r="F37">
        <v>38939</v>
      </c>
      <c r="G37">
        <v>78436</v>
      </c>
      <c r="H37">
        <v>88305</v>
      </c>
    </row>
    <row r="38" spans="1:8">
      <c r="A38" t="s">
        <v>146</v>
      </c>
      <c r="B38" t="s">
        <v>450</v>
      </c>
      <c r="C38" t="s">
        <v>147</v>
      </c>
      <c r="D38">
        <v>1574</v>
      </c>
      <c r="E38">
        <v>1770</v>
      </c>
      <c r="F38">
        <v>3911</v>
      </c>
      <c r="G38">
        <v>2688</v>
      </c>
      <c r="H38">
        <v>560</v>
      </c>
    </row>
    <row r="39" spans="1:8">
      <c r="A39" t="s">
        <v>148</v>
      </c>
      <c r="B39" t="s">
        <v>451</v>
      </c>
      <c r="C39" t="s">
        <v>149</v>
      </c>
      <c r="D39">
        <v>1934</v>
      </c>
      <c r="E39">
        <v>194</v>
      </c>
      <c r="F39">
        <v>14119</v>
      </c>
      <c r="G39">
        <v>5744</v>
      </c>
      <c r="H39">
        <v>75027</v>
      </c>
    </row>
    <row r="40" spans="1:8">
      <c r="A40" t="s">
        <v>150</v>
      </c>
      <c r="B40" t="s">
        <v>452</v>
      </c>
      <c r="C40" t="s">
        <v>151</v>
      </c>
      <c r="D40">
        <v>1383</v>
      </c>
      <c r="E40">
        <v>297</v>
      </c>
      <c r="F40">
        <v>3912</v>
      </c>
      <c r="G40">
        <v>2479</v>
      </c>
      <c r="H40">
        <v>3224</v>
      </c>
    </row>
    <row r="41" spans="1:8">
      <c r="A41" t="s">
        <v>152</v>
      </c>
      <c r="B41" t="s">
        <v>453</v>
      </c>
      <c r="C41" t="s">
        <v>153</v>
      </c>
      <c r="D41">
        <v>7889</v>
      </c>
      <c r="E41">
        <v>12348</v>
      </c>
      <c r="F41">
        <v>35231</v>
      </c>
      <c r="G41">
        <v>76272</v>
      </c>
      <c r="H41">
        <v>13278</v>
      </c>
    </row>
    <row r="42" spans="1:8">
      <c r="A42" t="s">
        <v>154</v>
      </c>
      <c r="B42" t="s">
        <v>454</v>
      </c>
      <c r="C42" t="s">
        <v>155</v>
      </c>
      <c r="D42">
        <v>500</v>
      </c>
      <c r="E42">
        <v>667</v>
      </c>
      <c r="F42">
        <v>93</v>
      </c>
      <c r="G42">
        <v>985</v>
      </c>
      <c r="H42">
        <v>3189</v>
      </c>
    </row>
    <row r="43" spans="1:8">
      <c r="A43" t="s">
        <v>156</v>
      </c>
      <c r="B43" t="s">
        <v>455</v>
      </c>
      <c r="C43" t="s">
        <v>157</v>
      </c>
      <c r="D43">
        <v>7040</v>
      </c>
      <c r="E43">
        <v>11124</v>
      </c>
      <c r="F43">
        <v>29444</v>
      </c>
      <c r="G43">
        <v>72274</v>
      </c>
      <c r="H43">
        <v>67502</v>
      </c>
    </row>
    <row r="44" spans="1:8">
      <c r="A44" t="s">
        <v>158</v>
      </c>
      <c r="B44" t="s">
        <v>456</v>
      </c>
      <c r="C44" t="s">
        <v>159</v>
      </c>
      <c r="D44">
        <v>548</v>
      </c>
      <c r="E44">
        <v>854</v>
      </c>
      <c r="F44">
        <v>1768</v>
      </c>
      <c r="G44">
        <v>1576</v>
      </c>
      <c r="H44">
        <v>322</v>
      </c>
    </row>
    <row r="45" spans="1:8">
      <c r="A45" t="s">
        <v>160</v>
      </c>
      <c r="B45" t="s">
        <v>457</v>
      </c>
      <c r="C45" t="s">
        <v>161</v>
      </c>
      <c r="D45">
        <v>849</v>
      </c>
      <c r="E45">
        <v>1224</v>
      </c>
      <c r="F45">
        <v>5787</v>
      </c>
      <c r="G45">
        <v>3998</v>
      </c>
      <c r="H45">
        <v>62194</v>
      </c>
    </row>
    <row r="46" spans="1:8">
      <c r="A46" t="s">
        <v>162</v>
      </c>
      <c r="B46" t="s">
        <v>458</v>
      </c>
      <c r="C46" t="s">
        <v>163</v>
      </c>
      <c r="D46">
        <v>487</v>
      </c>
      <c r="E46">
        <v>669</v>
      </c>
      <c r="F46">
        <v>1784</v>
      </c>
      <c r="G46">
        <v>1185</v>
      </c>
      <c r="H46">
        <v>1498</v>
      </c>
    </row>
    <row r="47" spans="1:8">
      <c r="A47" t="s">
        <v>164</v>
      </c>
      <c r="B47" t="s">
        <v>459</v>
      </c>
      <c r="C47" t="s">
        <v>165</v>
      </c>
      <c r="D47">
        <v>5104</v>
      </c>
      <c r="E47">
        <v>7419</v>
      </c>
      <c r="F47">
        <v>17827</v>
      </c>
      <c r="G47">
        <v>59562</v>
      </c>
      <c r="H47">
        <v>5308</v>
      </c>
    </row>
    <row r="48" spans="1:8">
      <c r="A48" t="s">
        <v>166</v>
      </c>
      <c r="B48" t="s">
        <v>460</v>
      </c>
      <c r="C48" t="s">
        <v>167</v>
      </c>
      <c r="D48">
        <v>254</v>
      </c>
      <c r="E48">
        <v>472</v>
      </c>
      <c r="F48">
        <v>124</v>
      </c>
      <c r="G48">
        <v>812</v>
      </c>
      <c r="H48">
        <v>1406</v>
      </c>
    </row>
    <row r="49" spans="1:8">
      <c r="A49" t="s">
        <v>168</v>
      </c>
      <c r="B49" t="s">
        <v>461</v>
      </c>
      <c r="C49" t="s">
        <v>169</v>
      </c>
      <c r="D49">
        <v>4767</v>
      </c>
      <c r="E49">
        <v>6980</v>
      </c>
      <c r="F49">
        <v>17030</v>
      </c>
      <c r="G49">
        <v>59019</v>
      </c>
      <c r="H49">
        <v>43319</v>
      </c>
    </row>
    <row r="50" spans="1:8">
      <c r="A50" t="s">
        <v>170</v>
      </c>
      <c r="B50" t="s">
        <v>462</v>
      </c>
      <c r="C50" t="s">
        <v>171</v>
      </c>
      <c r="D50">
        <v>437</v>
      </c>
      <c r="E50">
        <v>600</v>
      </c>
      <c r="F50">
        <v>735</v>
      </c>
      <c r="G50">
        <v>910</v>
      </c>
      <c r="H50">
        <v>348</v>
      </c>
    </row>
    <row r="51" spans="1:8">
      <c r="A51" t="s">
        <v>172</v>
      </c>
      <c r="B51" t="s">
        <v>463</v>
      </c>
      <c r="C51" t="s">
        <v>173</v>
      </c>
      <c r="D51">
        <v>337</v>
      </c>
      <c r="E51">
        <v>439</v>
      </c>
      <c r="F51">
        <v>797</v>
      </c>
      <c r="G51">
        <v>543</v>
      </c>
      <c r="H51">
        <v>41780</v>
      </c>
    </row>
    <row r="52" spans="1:8">
      <c r="A52" t="s">
        <v>174</v>
      </c>
      <c r="B52" t="s">
        <v>464</v>
      </c>
      <c r="C52" t="s">
        <v>175</v>
      </c>
      <c r="D52">
        <v>369</v>
      </c>
      <c r="E52">
        <v>397</v>
      </c>
      <c r="F52">
        <v>707</v>
      </c>
      <c r="G52">
        <v>435</v>
      </c>
      <c r="H52">
        <v>960</v>
      </c>
    </row>
    <row r="53" spans="1:8">
      <c r="A53" t="s">
        <v>176</v>
      </c>
      <c r="B53" t="s">
        <v>465</v>
      </c>
      <c r="C53" t="s">
        <v>177</v>
      </c>
      <c r="D53">
        <v>2653</v>
      </c>
      <c r="E53">
        <v>3146</v>
      </c>
      <c r="F53">
        <v>7999</v>
      </c>
      <c r="G53">
        <v>30539</v>
      </c>
      <c r="H53">
        <v>1539</v>
      </c>
    </row>
    <row r="54" spans="1:8">
      <c r="A54" t="s">
        <v>178</v>
      </c>
      <c r="B54" t="s">
        <v>466</v>
      </c>
      <c r="C54" t="s">
        <v>179</v>
      </c>
      <c r="D54">
        <v>132</v>
      </c>
      <c r="E54">
        <v>330</v>
      </c>
      <c r="F54">
        <v>226</v>
      </c>
      <c r="G54">
        <v>633</v>
      </c>
      <c r="H54">
        <v>848</v>
      </c>
    </row>
    <row r="55" spans="1:8">
      <c r="A55" t="s">
        <v>180</v>
      </c>
      <c r="B55" t="s">
        <v>467</v>
      </c>
      <c r="C55" t="s">
        <v>181</v>
      </c>
      <c r="D55">
        <v>2653</v>
      </c>
      <c r="E55">
        <v>3146</v>
      </c>
      <c r="F55">
        <v>7770</v>
      </c>
      <c r="G55">
        <v>30539</v>
      </c>
      <c r="H55">
        <v>19225</v>
      </c>
    </row>
    <row r="56" spans="1:8">
      <c r="A56" t="s">
        <v>182</v>
      </c>
      <c r="B56" t="s">
        <v>468</v>
      </c>
      <c r="C56" t="s">
        <v>183</v>
      </c>
      <c r="D56">
        <v>132</v>
      </c>
      <c r="E56">
        <v>330</v>
      </c>
      <c r="F56">
        <v>324</v>
      </c>
      <c r="G56">
        <v>633</v>
      </c>
      <c r="H56">
        <v>443</v>
      </c>
    </row>
    <row r="57" spans="1:8">
      <c r="A57" t="s">
        <v>184</v>
      </c>
      <c r="B57" t="s">
        <v>469</v>
      </c>
      <c r="C57" t="s">
        <v>185</v>
      </c>
      <c r="D57">
        <v>0</v>
      </c>
      <c r="E57">
        <v>0</v>
      </c>
      <c r="F57">
        <v>229</v>
      </c>
      <c r="G57">
        <v>0</v>
      </c>
      <c r="H57">
        <v>19035</v>
      </c>
    </row>
    <row r="58" spans="1:8">
      <c r="A58" t="s">
        <v>186</v>
      </c>
      <c r="B58" t="s">
        <v>470</v>
      </c>
      <c r="C58" t="s">
        <v>187</v>
      </c>
      <c r="D58">
        <v>249</v>
      </c>
      <c r="E58">
        <v>249</v>
      </c>
      <c r="F58">
        <v>279</v>
      </c>
      <c r="G58">
        <v>249</v>
      </c>
      <c r="H58">
        <v>489</v>
      </c>
    </row>
    <row r="59" spans="1:8">
      <c r="A59" t="s">
        <v>188</v>
      </c>
      <c r="C59" t="s">
        <v>189</v>
      </c>
      <c r="H59">
        <v>190</v>
      </c>
    </row>
    <row r="60" spans="1:8">
      <c r="A60" t="s">
        <v>190</v>
      </c>
      <c r="C60" t="s">
        <v>191</v>
      </c>
      <c r="H60">
        <v>245</v>
      </c>
    </row>
    <row r="61" spans="1:8">
      <c r="A61" t="s">
        <v>192</v>
      </c>
      <c r="C61" t="s">
        <v>193</v>
      </c>
      <c r="H61">
        <v>640304</v>
      </c>
    </row>
    <row r="62" spans="1:8">
      <c r="A62" t="s">
        <v>194</v>
      </c>
      <c r="C62" t="s">
        <v>195</v>
      </c>
      <c r="H62">
        <v>1351</v>
      </c>
    </row>
    <row r="63" spans="1:8">
      <c r="A63" t="s">
        <v>196</v>
      </c>
      <c r="C63" t="s">
        <v>197</v>
      </c>
      <c r="H63">
        <v>43429</v>
      </c>
    </row>
    <row r="64" spans="1:8">
      <c r="A64" t="s">
        <v>198</v>
      </c>
      <c r="C64" t="s">
        <v>199</v>
      </c>
      <c r="H64">
        <v>1878</v>
      </c>
    </row>
    <row r="65" spans="1:8">
      <c r="A65" t="s">
        <v>200</v>
      </c>
      <c r="C65" t="s">
        <v>201</v>
      </c>
      <c r="H65">
        <v>41932</v>
      </c>
    </row>
    <row r="66" spans="1:8">
      <c r="A66" t="s">
        <v>202</v>
      </c>
      <c r="C66" t="s">
        <v>203</v>
      </c>
      <c r="H66">
        <v>2110</v>
      </c>
    </row>
    <row r="67" spans="1:8">
      <c r="A67" t="s">
        <v>204</v>
      </c>
      <c r="C67" t="s">
        <v>205</v>
      </c>
      <c r="H67">
        <v>1497</v>
      </c>
    </row>
    <row r="68" spans="1:8">
      <c r="A68" t="s">
        <v>206</v>
      </c>
      <c r="C68" t="s">
        <v>207</v>
      </c>
      <c r="H68">
        <v>1373</v>
      </c>
    </row>
    <row r="69" spans="1:8">
      <c r="A69" t="s">
        <v>208</v>
      </c>
      <c r="C69" t="s">
        <v>209</v>
      </c>
      <c r="H69">
        <v>95674</v>
      </c>
    </row>
    <row r="70" spans="1:8">
      <c r="A70" t="s">
        <v>210</v>
      </c>
      <c r="C70" t="s">
        <v>211</v>
      </c>
      <c r="H70">
        <v>2504</v>
      </c>
    </row>
    <row r="71" spans="1:8">
      <c r="A71" t="s">
        <v>212</v>
      </c>
      <c r="C71" t="s">
        <v>213</v>
      </c>
      <c r="H71">
        <v>87351</v>
      </c>
    </row>
    <row r="72" spans="1:8">
      <c r="A72" t="s">
        <v>214</v>
      </c>
      <c r="C72" t="s">
        <v>215</v>
      </c>
      <c r="H72">
        <v>3350</v>
      </c>
    </row>
    <row r="73" spans="1:8">
      <c r="A73" t="s">
        <v>216</v>
      </c>
      <c r="C73" t="s">
        <v>217</v>
      </c>
      <c r="H73">
        <v>8323</v>
      </c>
    </row>
    <row r="74" spans="1:8">
      <c r="A74" t="s">
        <v>218</v>
      </c>
      <c r="C74" t="s">
        <v>219</v>
      </c>
      <c r="H74">
        <v>2934</v>
      </c>
    </row>
    <row r="75" spans="1:8">
      <c r="A75" t="s">
        <v>220</v>
      </c>
      <c r="C75" t="s">
        <v>221</v>
      </c>
      <c r="H75">
        <v>61718</v>
      </c>
    </row>
    <row r="76" spans="1:8">
      <c r="A76" t="s">
        <v>222</v>
      </c>
      <c r="C76" t="s">
        <v>223</v>
      </c>
      <c r="H76">
        <v>2797</v>
      </c>
    </row>
    <row r="77" spans="1:8">
      <c r="A77" t="s">
        <v>224</v>
      </c>
      <c r="C77" t="s">
        <v>225</v>
      </c>
      <c r="H77">
        <v>49261</v>
      </c>
    </row>
    <row r="78" spans="1:8">
      <c r="A78" t="s">
        <v>226</v>
      </c>
      <c r="C78" t="s">
        <v>227</v>
      </c>
      <c r="H78">
        <v>3530</v>
      </c>
    </row>
    <row r="79" spans="1:8">
      <c r="A79" t="s">
        <v>228</v>
      </c>
      <c r="C79" t="s">
        <v>229</v>
      </c>
      <c r="H79">
        <v>12457</v>
      </c>
    </row>
    <row r="80" spans="1:8">
      <c r="A80" t="s">
        <v>230</v>
      </c>
      <c r="C80" t="s">
        <v>231</v>
      </c>
      <c r="H80">
        <v>2389</v>
      </c>
    </row>
    <row r="81" spans="1:8">
      <c r="A81" t="s">
        <v>232</v>
      </c>
      <c r="C81" t="s">
        <v>233</v>
      </c>
      <c r="H81">
        <v>111863</v>
      </c>
    </row>
    <row r="82" spans="1:8">
      <c r="A82" t="s">
        <v>234</v>
      </c>
      <c r="C82" t="s">
        <v>235</v>
      </c>
      <c r="H82">
        <v>2123</v>
      </c>
    </row>
    <row r="83" spans="1:8">
      <c r="A83" t="s">
        <v>236</v>
      </c>
      <c r="C83" t="s">
        <v>237</v>
      </c>
      <c r="H83">
        <v>96494</v>
      </c>
    </row>
    <row r="84" spans="1:8">
      <c r="A84" t="s">
        <v>238</v>
      </c>
      <c r="C84" t="s">
        <v>239</v>
      </c>
      <c r="H84">
        <v>3194</v>
      </c>
    </row>
    <row r="85" spans="1:8">
      <c r="A85" t="s">
        <v>240</v>
      </c>
      <c r="C85" t="s">
        <v>241</v>
      </c>
      <c r="H85">
        <v>15369</v>
      </c>
    </row>
    <row r="86" spans="1:8">
      <c r="A86" t="s">
        <v>242</v>
      </c>
      <c r="C86" t="s">
        <v>243</v>
      </c>
      <c r="H86">
        <v>2354</v>
      </c>
    </row>
    <row r="87" spans="1:8">
      <c r="A87" t="s">
        <v>244</v>
      </c>
      <c r="C87" t="s">
        <v>245</v>
      </c>
      <c r="H87">
        <v>104276</v>
      </c>
    </row>
    <row r="88" spans="1:8">
      <c r="A88" t="s">
        <v>246</v>
      </c>
      <c r="C88" t="s">
        <v>247</v>
      </c>
      <c r="H88">
        <v>267</v>
      </c>
    </row>
    <row r="89" spans="1:8">
      <c r="A89" t="s">
        <v>248</v>
      </c>
      <c r="C89" t="s">
        <v>249</v>
      </c>
      <c r="H89">
        <v>89976</v>
      </c>
    </row>
    <row r="90" spans="1:8">
      <c r="A90" t="s">
        <v>250</v>
      </c>
      <c r="C90" t="s">
        <v>251</v>
      </c>
      <c r="H90">
        <v>3263</v>
      </c>
    </row>
    <row r="91" spans="1:8">
      <c r="A91" t="s">
        <v>252</v>
      </c>
      <c r="C91" t="s">
        <v>253</v>
      </c>
      <c r="H91">
        <v>14300</v>
      </c>
    </row>
    <row r="92" spans="1:8">
      <c r="A92" t="s">
        <v>254</v>
      </c>
      <c r="C92" t="s">
        <v>255</v>
      </c>
      <c r="H92">
        <v>3175</v>
      </c>
    </row>
    <row r="93" spans="1:8">
      <c r="A93" t="s">
        <v>256</v>
      </c>
      <c r="C93" t="s">
        <v>257</v>
      </c>
      <c r="H93">
        <v>81895</v>
      </c>
    </row>
    <row r="94" spans="1:8">
      <c r="A94" t="s">
        <v>258</v>
      </c>
      <c r="C94" t="s">
        <v>259</v>
      </c>
      <c r="H94">
        <v>265</v>
      </c>
    </row>
    <row r="95" spans="1:8">
      <c r="A95" t="s">
        <v>260</v>
      </c>
      <c r="C95" t="s">
        <v>261</v>
      </c>
      <c r="H95">
        <v>71030</v>
      </c>
    </row>
    <row r="96" spans="1:8">
      <c r="A96" t="s">
        <v>262</v>
      </c>
      <c r="C96" t="s">
        <v>263</v>
      </c>
      <c r="H96">
        <v>3006</v>
      </c>
    </row>
    <row r="97" spans="1:8">
      <c r="A97" t="s">
        <v>264</v>
      </c>
      <c r="C97" t="s">
        <v>265</v>
      </c>
      <c r="H97">
        <v>10865</v>
      </c>
    </row>
    <row r="98" spans="1:8">
      <c r="A98" t="s">
        <v>266</v>
      </c>
      <c r="C98" t="s">
        <v>267</v>
      </c>
      <c r="H98">
        <v>3006</v>
      </c>
    </row>
    <row r="99" spans="1:8">
      <c r="A99" t="s">
        <v>268</v>
      </c>
      <c r="C99" t="s">
        <v>269</v>
      </c>
      <c r="H99">
        <v>67733</v>
      </c>
    </row>
    <row r="100" spans="1:8">
      <c r="A100" t="s">
        <v>270</v>
      </c>
      <c r="C100" t="s">
        <v>271</v>
      </c>
      <c r="H100">
        <v>293</v>
      </c>
    </row>
    <row r="101" spans="1:8">
      <c r="A101" t="s">
        <v>272</v>
      </c>
      <c r="C101" t="s">
        <v>273</v>
      </c>
      <c r="H101">
        <v>60622</v>
      </c>
    </row>
    <row r="102" spans="1:8">
      <c r="A102" t="s">
        <v>274</v>
      </c>
      <c r="C102" t="s">
        <v>275</v>
      </c>
      <c r="H102">
        <v>1901</v>
      </c>
    </row>
    <row r="103" spans="1:8">
      <c r="A103" t="s">
        <v>276</v>
      </c>
      <c r="C103" t="s">
        <v>277</v>
      </c>
      <c r="H103">
        <v>7111</v>
      </c>
    </row>
    <row r="104" spans="1:8">
      <c r="A104" t="s">
        <v>278</v>
      </c>
      <c r="C104" t="s">
        <v>279</v>
      </c>
      <c r="H104">
        <v>1866</v>
      </c>
    </row>
    <row r="105" spans="1:8">
      <c r="A105" t="s">
        <v>280</v>
      </c>
      <c r="C105" t="s">
        <v>281</v>
      </c>
      <c r="H105">
        <v>47994</v>
      </c>
    </row>
    <row r="106" spans="1:8">
      <c r="A106" t="s">
        <v>282</v>
      </c>
      <c r="C106" t="s">
        <v>283</v>
      </c>
      <c r="H106">
        <v>283</v>
      </c>
    </row>
    <row r="107" spans="1:8">
      <c r="A107" t="s">
        <v>284</v>
      </c>
      <c r="C107" t="s">
        <v>285</v>
      </c>
      <c r="H107">
        <v>47384</v>
      </c>
    </row>
    <row r="108" spans="1:8">
      <c r="A108" t="s">
        <v>286</v>
      </c>
      <c r="C108" t="s">
        <v>287</v>
      </c>
      <c r="H108">
        <v>557</v>
      </c>
    </row>
    <row r="109" spans="1:8">
      <c r="A109" t="s">
        <v>288</v>
      </c>
      <c r="C109" t="s">
        <v>289</v>
      </c>
      <c r="H109">
        <v>610</v>
      </c>
    </row>
    <row r="110" spans="1:8">
      <c r="A110" t="s">
        <v>290</v>
      </c>
      <c r="C110" t="s">
        <v>291</v>
      </c>
      <c r="H110">
        <v>460</v>
      </c>
    </row>
    <row r="111" spans="1:8">
      <c r="A111" t="s">
        <v>292</v>
      </c>
      <c r="C111" t="s">
        <v>293</v>
      </c>
      <c r="H111">
        <v>25722</v>
      </c>
    </row>
    <row r="112" spans="1:8">
      <c r="A112" t="s">
        <v>294</v>
      </c>
      <c r="C112" t="s">
        <v>295</v>
      </c>
      <c r="H112">
        <v>482</v>
      </c>
    </row>
    <row r="113" spans="1:8">
      <c r="A113" t="s">
        <v>296</v>
      </c>
      <c r="C113" t="s">
        <v>297</v>
      </c>
      <c r="H113">
        <v>25683</v>
      </c>
    </row>
    <row r="114" spans="1:8">
      <c r="A114" t="s">
        <v>298</v>
      </c>
      <c r="C114" t="s">
        <v>299</v>
      </c>
      <c r="H114">
        <v>485</v>
      </c>
    </row>
    <row r="115" spans="1:8">
      <c r="A115" t="s">
        <v>300</v>
      </c>
      <c r="C115" t="s">
        <v>301</v>
      </c>
      <c r="H115">
        <v>39</v>
      </c>
    </row>
    <row r="116" spans="1:8">
      <c r="A116" t="s">
        <v>302</v>
      </c>
      <c r="C116" t="s">
        <v>303</v>
      </c>
      <c r="H116">
        <v>65</v>
      </c>
    </row>
  </sheetData>
  <mergeCells count="6">
    <mergeCell ref="K25:M25"/>
    <mergeCell ref="J12:O15"/>
    <mergeCell ref="K16:O16"/>
    <mergeCell ref="K17:O17"/>
    <mergeCell ref="K23:M23"/>
    <mergeCell ref="K24:M24"/>
  </mergeCells>
  <conditionalFormatting sqref="N23:N25">
    <cfRule type="cellIs" dxfId="4" priority="1" operator="equal">
      <formula>"Significant"</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43029-D43F-4BD7-8664-698A6775F490}">
  <dimension ref="A1:U116"/>
  <sheetViews>
    <sheetView topLeftCell="B1" workbookViewId="0">
      <selection activeCell="Q10" sqref="Q10:R26"/>
    </sheetView>
  </sheetViews>
  <sheetFormatPr defaultRowHeight="14.25"/>
  <cols>
    <col min="1" max="1" width="13.75" customWidth="1"/>
    <col min="2" max="2" width="54.125" customWidth="1"/>
    <col min="3" max="3" width="61" hidden="1" customWidth="1"/>
    <col min="4" max="4" width="8.25" customWidth="1"/>
    <col min="10" max="10" width="19.75" customWidth="1"/>
  </cols>
  <sheetData>
    <row r="1" spans="1:21">
      <c r="A1" t="s">
        <v>69</v>
      </c>
      <c r="B1" t="s">
        <v>70</v>
      </c>
      <c r="C1" t="s">
        <v>416</v>
      </c>
      <c r="D1" t="s">
        <v>71</v>
      </c>
      <c r="E1" t="s">
        <v>71</v>
      </c>
      <c r="F1" t="s">
        <v>71</v>
      </c>
      <c r="G1" t="s">
        <v>71</v>
      </c>
      <c r="H1" t="s">
        <v>71</v>
      </c>
    </row>
    <row r="2" spans="1:21">
      <c r="A2" t="s">
        <v>72</v>
      </c>
      <c r="B2" t="s">
        <v>73</v>
      </c>
      <c r="C2" t="s">
        <v>73</v>
      </c>
      <c r="D2" t="s">
        <v>1</v>
      </c>
      <c r="E2" t="s">
        <v>7</v>
      </c>
      <c r="F2" t="s">
        <v>2</v>
      </c>
      <c r="G2" t="s">
        <v>8</v>
      </c>
      <c r="H2" t="s">
        <v>74</v>
      </c>
      <c r="K2" t="s">
        <v>1</v>
      </c>
      <c r="L2" t="s">
        <v>7</v>
      </c>
      <c r="M2" t="s">
        <v>2</v>
      </c>
      <c r="N2" t="s">
        <v>8</v>
      </c>
      <c r="O2" t="s">
        <v>74</v>
      </c>
      <c r="R2" s="6">
        <v>2019</v>
      </c>
      <c r="S2" s="3" t="s">
        <v>10</v>
      </c>
      <c r="T2" s="3" t="s">
        <v>11</v>
      </c>
      <c r="U2" s="3" t="s">
        <v>12</v>
      </c>
    </row>
    <row r="3" spans="1:21">
      <c r="A3" t="s">
        <v>75</v>
      </c>
      <c r="B3" t="s">
        <v>76</v>
      </c>
      <c r="C3" t="s">
        <v>76</v>
      </c>
      <c r="D3">
        <v>87316</v>
      </c>
      <c r="E3">
        <v>101991</v>
      </c>
      <c r="F3">
        <v>426071</v>
      </c>
      <c r="G3">
        <v>617241</v>
      </c>
      <c r="H3">
        <v>1265027</v>
      </c>
      <c r="J3" t="s">
        <v>26</v>
      </c>
      <c r="K3" s="11">
        <f>SUM(D9,D15,D21,D27,D33,D39,D45)</f>
        <v>8466</v>
      </c>
      <c r="L3" s="11">
        <f>SUM(E9,E15,E21,E27,E33,E39,E45)</f>
        <v>11208</v>
      </c>
      <c r="M3" s="11">
        <f>SUM(F9,F15,F21,F27,F33,F39,F45)</f>
        <v>111044</v>
      </c>
      <c r="N3" s="11">
        <f>SUM(G9,G15,G21,G27,G33,G39,G45)</f>
        <v>44493</v>
      </c>
      <c r="O3" s="11">
        <f>SUM(H11,H17,H23,H29,H35,H41,H47,H67,H73,H79,H85,H91,H97,H103)</f>
        <v>177906</v>
      </c>
      <c r="Q3" t="s">
        <v>1</v>
      </c>
      <c r="R3" s="5">
        <f>K5</f>
        <v>0.10484080692499165</v>
      </c>
      <c r="S3" s="5">
        <f>K8</f>
        <v>3.0469344938380681E-2</v>
      </c>
      <c r="T3" s="5">
        <f>K10</f>
        <v>7.4371461986610959E-2</v>
      </c>
      <c r="U3" s="5">
        <f>K9</f>
        <v>0.13531015186337234</v>
      </c>
    </row>
    <row r="4" spans="1:21">
      <c r="A4" t="s">
        <v>77</v>
      </c>
      <c r="B4" t="s">
        <v>78</v>
      </c>
      <c r="C4" t="s">
        <v>78</v>
      </c>
      <c r="D4">
        <v>2718</v>
      </c>
      <c r="E4">
        <v>5014</v>
      </c>
      <c r="F4">
        <v>1163</v>
      </c>
      <c r="G4">
        <v>1213</v>
      </c>
      <c r="H4">
        <v>2170</v>
      </c>
      <c r="J4" t="s">
        <v>79</v>
      </c>
      <c r="K4" s="11">
        <f>SUM(D5,D11,D17,D23,D29,D35,D41)</f>
        <v>80751</v>
      </c>
      <c r="L4" s="11">
        <f>SUM(E5,E11,E17,E23,E29,E35,E41)</f>
        <v>92717</v>
      </c>
      <c r="M4" s="11">
        <f>SUM(F5,F11,F17,F23,F29,F35,F41)</f>
        <v>402843</v>
      </c>
      <c r="N4" s="11">
        <f>SUM(G5,G11,G17,G23,G29,G35,G41)</f>
        <v>531076</v>
      </c>
      <c r="O4" s="11">
        <f>SUM(H7,H13,H19,H25,H31,H37,H43,H63,H69,H75,H81,H87,H93,H99)</f>
        <v>1138373</v>
      </c>
      <c r="Q4" t="s">
        <v>7</v>
      </c>
      <c r="R4" s="5">
        <f>L5</f>
        <v>0.12088398028409029</v>
      </c>
      <c r="S4" s="5">
        <f>L8</f>
        <v>2.8438424974763826E-2</v>
      </c>
      <c r="T4" s="5">
        <f>L10</f>
        <v>9.2445555309326466E-2</v>
      </c>
      <c r="U4" s="5">
        <f>L9</f>
        <v>0.14932240525885412</v>
      </c>
    </row>
    <row r="5" spans="1:21">
      <c r="A5" t="s">
        <v>80</v>
      </c>
      <c r="B5" t="s">
        <v>417</v>
      </c>
      <c r="C5" t="s">
        <v>81</v>
      </c>
      <c r="D5">
        <v>4335</v>
      </c>
      <c r="E5">
        <v>6837</v>
      </c>
      <c r="F5">
        <v>40778</v>
      </c>
      <c r="G5">
        <v>35198</v>
      </c>
      <c r="H5">
        <v>636479</v>
      </c>
      <c r="J5" t="s">
        <v>29</v>
      </c>
      <c r="K5" s="7">
        <f>K3/K4</f>
        <v>0.10484080692499165</v>
      </c>
      <c r="L5" s="7">
        <f>L3/L4</f>
        <v>0.12088398028409029</v>
      </c>
      <c r="M5" s="7">
        <f>M3/M4</f>
        <v>0.27565081185474244</v>
      </c>
      <c r="N5" s="7">
        <f>N3/N4</f>
        <v>8.3778969488359487E-2</v>
      </c>
      <c r="O5" s="7">
        <f>O3/O4</f>
        <v>0.15628093779455415</v>
      </c>
      <c r="Q5" t="s">
        <v>2</v>
      </c>
      <c r="R5" s="5">
        <f>M5</f>
        <v>0.27565081185474244</v>
      </c>
      <c r="S5" s="5">
        <f>M8</f>
        <v>2.1321809415527724E-2</v>
      </c>
      <c r="T5" s="5">
        <f>M10</f>
        <v>0.25432900243921469</v>
      </c>
      <c r="U5" s="5">
        <f>M9</f>
        <v>0.29697262127027019</v>
      </c>
    </row>
    <row r="6" spans="1:21">
      <c r="A6" t="s">
        <v>82</v>
      </c>
      <c r="B6" t="s">
        <v>418</v>
      </c>
      <c r="C6" t="s">
        <v>83</v>
      </c>
      <c r="D6">
        <v>612</v>
      </c>
      <c r="E6">
        <v>1251</v>
      </c>
      <c r="F6">
        <v>1476</v>
      </c>
      <c r="G6">
        <v>1776</v>
      </c>
      <c r="H6">
        <v>2532</v>
      </c>
      <c r="J6" t="s">
        <v>31</v>
      </c>
      <c r="K6">
        <f>SQRT(SUMSQ(D10,D16,D22,D28,D34,D40,D46))</f>
        <v>2481.0141071747253</v>
      </c>
      <c r="L6">
        <f>SQRT(SUMSQ(E10,E16,E22,E28,E34,E40,E46))</f>
        <v>2685.3945706357567</v>
      </c>
      <c r="M6">
        <f>SQRT(SUMSQ(F10,F16,F22,F28,F34,F40,F46))</f>
        <v>8667.1900290693993</v>
      </c>
      <c r="N6">
        <f>SQRT(SUMSQ(G10,G16,G22,G28,G34,G40,G46))</f>
        <v>4448.5902261278234</v>
      </c>
      <c r="O6">
        <f>SQRT(SUMSQ(H12,H18,H24,H30,H36,H42,H48,H68,H74,H80,H86,H92,H98,H104))</f>
        <v>9378.8131445295367</v>
      </c>
      <c r="Q6" t="s">
        <v>8</v>
      </c>
      <c r="R6" s="7">
        <f>N5</f>
        <v>8.3778969488359487E-2</v>
      </c>
      <c r="S6" s="5">
        <f>N8</f>
        <v>8.3482206664903455E-3</v>
      </c>
      <c r="T6" s="5">
        <f>N10</f>
        <v>7.5430748821869148E-2</v>
      </c>
      <c r="U6" s="5">
        <f>N9</f>
        <v>9.2127190154849825E-2</v>
      </c>
    </row>
    <row r="7" spans="1:21">
      <c r="A7" t="s">
        <v>84</v>
      </c>
      <c r="B7" t="s">
        <v>419</v>
      </c>
      <c r="C7" t="s">
        <v>85</v>
      </c>
      <c r="D7">
        <v>4153</v>
      </c>
      <c r="E7">
        <v>6837</v>
      </c>
      <c r="F7">
        <v>35673</v>
      </c>
      <c r="G7">
        <v>34018</v>
      </c>
      <c r="H7">
        <v>47865</v>
      </c>
      <c r="J7" t="s">
        <v>33</v>
      </c>
      <c r="K7">
        <f>SQRT(SUMSQ(D6,D12,D18,D24,D30,D36,D42))</f>
        <v>3042.0184088857845</v>
      </c>
      <c r="L7">
        <f>SQRT(SUMSQ(E6,E12,E18,E24,E30,E36,E42))</f>
        <v>4210.1768371411672</v>
      </c>
      <c r="M7">
        <f>SQRT(SUMSQ(F6,F12,F18,F24,F30,F36,F42))</f>
        <v>4204.7696726455779</v>
      </c>
      <c r="N7">
        <f>SQRT(SUMSQ(G6,G12,G18,G24,G30,G36,G42))</f>
        <v>4364.156046705938</v>
      </c>
      <c r="O7">
        <f>SQRT(SUMSQ(H8,H14,H20,H26,H32,H38,H44,H64,H70,H76,H82,H88,H94,H100))</f>
        <v>7330.5078268834823</v>
      </c>
    </row>
    <row r="8" spans="1:21">
      <c r="A8" t="s">
        <v>86</v>
      </c>
      <c r="B8" t="s">
        <v>420</v>
      </c>
      <c r="C8" t="s">
        <v>87</v>
      </c>
      <c r="D8">
        <v>661</v>
      </c>
      <c r="E8">
        <v>1251</v>
      </c>
      <c r="F8">
        <v>2500</v>
      </c>
      <c r="G8">
        <v>1935</v>
      </c>
      <c r="H8">
        <v>1777</v>
      </c>
      <c r="J8" t="s">
        <v>34</v>
      </c>
      <c r="K8" s="7">
        <f>(SQRT(K6^2-(K5^2*K7^2)))/K4</f>
        <v>3.0469344938380681E-2</v>
      </c>
      <c r="L8" s="7">
        <f>(SQRT(L6^2-(L5^2*L7^2)))/L4</f>
        <v>2.8438424974763826E-2</v>
      </c>
      <c r="M8" s="7">
        <f>(SQRT(M6^2-(M5^2*M7^2)))/M4</f>
        <v>2.1321809415527724E-2</v>
      </c>
      <c r="N8" s="7">
        <f>(SQRT(N6^2-(N5^2*N7^2)))/N4</f>
        <v>8.3482206664903455E-3</v>
      </c>
      <c r="O8" s="7">
        <f>(SQRT(O6^2-(O5^2*O7^2)))/O4</f>
        <v>8.1770928650476866E-3</v>
      </c>
    </row>
    <row r="9" spans="1:21">
      <c r="A9" t="s">
        <v>88</v>
      </c>
      <c r="B9" t="s">
        <v>421</v>
      </c>
      <c r="C9" t="s">
        <v>89</v>
      </c>
      <c r="D9">
        <v>182</v>
      </c>
      <c r="E9">
        <v>0</v>
      </c>
      <c r="F9">
        <v>5105</v>
      </c>
      <c r="G9">
        <v>1180</v>
      </c>
      <c r="H9">
        <v>44848</v>
      </c>
      <c r="J9" t="s">
        <v>12</v>
      </c>
      <c r="K9" s="7">
        <f>K5+K8</f>
        <v>0.13531015186337234</v>
      </c>
      <c r="L9" s="7">
        <f>L5+L8</f>
        <v>0.14932240525885412</v>
      </c>
      <c r="M9" s="7">
        <f>M5+M8</f>
        <v>0.29697262127027019</v>
      </c>
      <c r="N9" s="7">
        <f>N5+N8</f>
        <v>9.2127190154849825E-2</v>
      </c>
      <c r="O9" s="7">
        <f>O5+O8</f>
        <v>0.16445803065960185</v>
      </c>
    </row>
    <row r="10" spans="1:21">
      <c r="A10" t="s">
        <v>90</v>
      </c>
      <c r="B10" t="s">
        <v>422</v>
      </c>
      <c r="C10" t="s">
        <v>91</v>
      </c>
      <c r="D10">
        <v>223</v>
      </c>
      <c r="E10">
        <v>234</v>
      </c>
      <c r="F10">
        <v>2076</v>
      </c>
      <c r="G10">
        <v>776</v>
      </c>
      <c r="H10">
        <v>2080</v>
      </c>
      <c r="J10" t="s">
        <v>11</v>
      </c>
      <c r="K10" s="7">
        <f>K5-K8</f>
        <v>7.4371461986610959E-2</v>
      </c>
      <c r="L10" s="7">
        <f>L5-L8</f>
        <v>9.2445555309326466E-2</v>
      </c>
      <c r="M10" s="7">
        <f>M5-M8</f>
        <v>0.25432900243921469</v>
      </c>
      <c r="N10" s="7">
        <f>N5-N8</f>
        <v>7.5430748821869148E-2</v>
      </c>
      <c r="O10" s="7">
        <f>O5-O8</f>
        <v>0.14810384492950646</v>
      </c>
      <c r="Q10" s="33" t="s">
        <v>472</v>
      </c>
    </row>
    <row r="11" spans="1:21">
      <c r="A11" t="s">
        <v>92</v>
      </c>
      <c r="B11" t="s">
        <v>423</v>
      </c>
      <c r="C11" t="s">
        <v>93</v>
      </c>
      <c r="D11">
        <v>11824</v>
      </c>
      <c r="E11">
        <v>15625</v>
      </c>
      <c r="F11">
        <v>89661</v>
      </c>
      <c r="G11">
        <v>68290</v>
      </c>
      <c r="H11">
        <v>3017</v>
      </c>
    </row>
    <row r="12" spans="1:21">
      <c r="A12" t="s">
        <v>94</v>
      </c>
      <c r="B12" t="s">
        <v>424</v>
      </c>
      <c r="C12" t="s">
        <v>95</v>
      </c>
      <c r="D12">
        <v>1374</v>
      </c>
      <c r="E12">
        <v>2356</v>
      </c>
      <c r="F12">
        <v>1847</v>
      </c>
      <c r="G12">
        <v>2240</v>
      </c>
      <c r="H12">
        <v>1179</v>
      </c>
      <c r="J12" s="39" t="s">
        <v>58</v>
      </c>
      <c r="K12" s="39"/>
      <c r="L12" s="39"/>
      <c r="M12" s="39"/>
      <c r="N12" s="39"/>
      <c r="O12" s="39"/>
      <c r="Q12" t="s">
        <v>1</v>
      </c>
      <c r="R12" s="11">
        <f>K3</f>
        <v>8466</v>
      </c>
    </row>
    <row r="13" spans="1:21">
      <c r="A13" t="s">
        <v>96</v>
      </c>
      <c r="B13" t="s">
        <v>425</v>
      </c>
      <c r="C13" t="s">
        <v>97</v>
      </c>
      <c r="D13">
        <v>10828</v>
      </c>
      <c r="E13">
        <v>14574</v>
      </c>
      <c r="F13">
        <v>68156</v>
      </c>
      <c r="G13">
        <v>64412</v>
      </c>
      <c r="H13">
        <v>96711</v>
      </c>
      <c r="J13" s="39"/>
      <c r="K13" s="39"/>
      <c r="L13" s="39"/>
      <c r="M13" s="39"/>
      <c r="N13" s="39"/>
      <c r="O13" s="39"/>
      <c r="Q13" t="s">
        <v>7</v>
      </c>
      <c r="R13" s="11">
        <f>L3</f>
        <v>11208</v>
      </c>
    </row>
    <row r="14" spans="1:21">
      <c r="A14" t="s">
        <v>98</v>
      </c>
      <c r="B14" t="s">
        <v>426</v>
      </c>
      <c r="C14" t="s">
        <v>99</v>
      </c>
      <c r="D14">
        <v>1367</v>
      </c>
      <c r="E14">
        <v>2546</v>
      </c>
      <c r="F14">
        <v>4529</v>
      </c>
      <c r="G14">
        <v>2733</v>
      </c>
      <c r="H14">
        <v>2393</v>
      </c>
      <c r="J14" s="39"/>
      <c r="K14" s="39"/>
      <c r="L14" s="39"/>
      <c r="M14" s="39"/>
      <c r="N14" s="39"/>
      <c r="O14" s="39"/>
      <c r="Q14" t="s">
        <v>2</v>
      </c>
      <c r="R14" s="11">
        <f>M3</f>
        <v>111044</v>
      </c>
    </row>
    <row r="15" spans="1:21">
      <c r="A15" t="s">
        <v>100</v>
      </c>
      <c r="B15" t="s">
        <v>427</v>
      </c>
      <c r="C15" t="s">
        <v>101</v>
      </c>
      <c r="D15">
        <v>996</v>
      </c>
      <c r="E15">
        <v>1051</v>
      </c>
      <c r="F15">
        <v>21505</v>
      </c>
      <c r="G15">
        <v>3878</v>
      </c>
      <c r="H15">
        <v>84123</v>
      </c>
      <c r="J15" s="39"/>
      <c r="K15" s="39"/>
      <c r="L15" s="39"/>
      <c r="M15" s="39"/>
      <c r="N15" s="39"/>
      <c r="O15" s="39"/>
      <c r="Q15" t="s">
        <v>8</v>
      </c>
      <c r="R15" s="11">
        <f>N3</f>
        <v>44493</v>
      </c>
    </row>
    <row r="16" spans="1:21" ht="15.75">
      <c r="A16" t="s">
        <v>102</v>
      </c>
      <c r="B16" t="s">
        <v>428</v>
      </c>
      <c r="C16" t="s">
        <v>103</v>
      </c>
      <c r="D16">
        <v>648</v>
      </c>
      <c r="E16">
        <v>811</v>
      </c>
      <c r="F16">
        <v>4635</v>
      </c>
      <c r="G16">
        <v>1407</v>
      </c>
      <c r="H16">
        <v>3372</v>
      </c>
      <c r="K16" s="40" t="s">
        <v>45</v>
      </c>
      <c r="L16" s="40"/>
      <c r="M16" s="40"/>
      <c r="N16" s="40"/>
      <c r="O16" s="40"/>
    </row>
    <row r="17" spans="1:18">
      <c r="A17" t="s">
        <v>104</v>
      </c>
      <c r="B17" t="s">
        <v>429</v>
      </c>
      <c r="C17" t="s">
        <v>105</v>
      </c>
      <c r="D17">
        <v>10507</v>
      </c>
      <c r="E17">
        <v>11700</v>
      </c>
      <c r="F17">
        <v>48633</v>
      </c>
      <c r="G17">
        <v>51480</v>
      </c>
      <c r="H17">
        <v>12588</v>
      </c>
      <c r="K17" s="41" t="s">
        <v>46</v>
      </c>
      <c r="L17" s="41"/>
      <c r="M17" s="41"/>
      <c r="N17" s="41"/>
      <c r="O17" s="41"/>
      <c r="Q17" t="s">
        <v>74</v>
      </c>
      <c r="R17" s="11">
        <f>O3</f>
        <v>177906</v>
      </c>
    </row>
    <row r="18" spans="1:18" ht="18.75">
      <c r="A18" t="s">
        <v>106</v>
      </c>
      <c r="B18" t="s">
        <v>430</v>
      </c>
      <c r="C18" t="s">
        <v>107</v>
      </c>
      <c r="D18">
        <v>1457</v>
      </c>
      <c r="E18">
        <v>2005</v>
      </c>
      <c r="F18">
        <v>2535</v>
      </c>
      <c r="G18">
        <v>2463</v>
      </c>
      <c r="H18">
        <v>2816</v>
      </c>
      <c r="K18" s="16" t="s">
        <v>47</v>
      </c>
      <c r="L18" s="16" t="s">
        <v>48</v>
      </c>
      <c r="M18" s="17"/>
      <c r="N18" s="18" t="s">
        <v>49</v>
      </c>
      <c r="O18" s="16" t="s">
        <v>50</v>
      </c>
    </row>
    <row r="19" spans="1:18" ht="15.75">
      <c r="A19" t="s">
        <v>108</v>
      </c>
      <c r="B19" t="s">
        <v>431</v>
      </c>
      <c r="C19" t="s">
        <v>109</v>
      </c>
      <c r="D19">
        <v>8879</v>
      </c>
      <c r="E19">
        <v>10283</v>
      </c>
      <c r="F19">
        <v>32746</v>
      </c>
      <c r="G19">
        <v>46037</v>
      </c>
      <c r="H19">
        <v>63827</v>
      </c>
      <c r="K19" s="19">
        <f>L5</f>
        <v>0.12088398028409029</v>
      </c>
      <c r="L19" s="20">
        <f>L8</f>
        <v>2.8438424974763826E-2</v>
      </c>
      <c r="M19" s="21"/>
      <c r="N19" s="22">
        <f>L19/1.645</f>
        <v>1.7287796337242447E-2</v>
      </c>
      <c r="O19" s="23">
        <f>ABS(K19-K21)</f>
        <v>1.7333079809816507E-2</v>
      </c>
      <c r="Q19" s="33" t="s">
        <v>473</v>
      </c>
    </row>
    <row r="20" spans="1:18" ht="18.75">
      <c r="A20" t="s">
        <v>110</v>
      </c>
      <c r="B20" t="s">
        <v>432</v>
      </c>
      <c r="C20" t="s">
        <v>111</v>
      </c>
      <c r="D20">
        <v>1465</v>
      </c>
      <c r="E20">
        <v>2102</v>
      </c>
      <c r="F20">
        <v>3190</v>
      </c>
      <c r="G20">
        <v>2824</v>
      </c>
      <c r="H20">
        <v>3214</v>
      </c>
      <c r="K20" s="16" t="s">
        <v>51</v>
      </c>
      <c r="L20" s="16" t="s">
        <v>52</v>
      </c>
      <c r="M20" s="17"/>
      <c r="N20" s="18" t="s">
        <v>53</v>
      </c>
      <c r="O20" s="16" t="s">
        <v>54</v>
      </c>
    </row>
    <row r="21" spans="1:18" ht="15.75">
      <c r="A21" t="s">
        <v>112</v>
      </c>
      <c r="B21" t="s">
        <v>433</v>
      </c>
      <c r="C21" t="s">
        <v>113</v>
      </c>
      <c r="D21">
        <v>1628</v>
      </c>
      <c r="E21">
        <v>1417</v>
      </c>
      <c r="F21">
        <v>15887</v>
      </c>
      <c r="G21">
        <v>5443</v>
      </c>
      <c r="H21">
        <v>49663</v>
      </c>
      <c r="K21" s="19">
        <v>0.1382170600939068</v>
      </c>
      <c r="L21" s="20">
        <v>3.1037741301057627E-2</v>
      </c>
      <c r="M21" s="24"/>
      <c r="N21" s="25">
        <f>L21/1.645</f>
        <v>1.8867927842588225E-2</v>
      </c>
      <c r="O21" s="25">
        <f>ABS((O19)/(SQRT(((N19^2)+(N21^2)))))</f>
        <v>0.67732844606488485</v>
      </c>
      <c r="Q21" t="s">
        <v>1</v>
      </c>
      <c r="R21" s="11">
        <f>K4</f>
        <v>80751</v>
      </c>
    </row>
    <row r="22" spans="1:18" ht="15.75">
      <c r="A22" t="s">
        <v>114</v>
      </c>
      <c r="B22" t="s">
        <v>434</v>
      </c>
      <c r="C22" t="s">
        <v>115</v>
      </c>
      <c r="D22">
        <v>985</v>
      </c>
      <c r="E22">
        <v>747</v>
      </c>
      <c r="F22">
        <v>3266</v>
      </c>
      <c r="G22">
        <v>1494</v>
      </c>
      <c r="H22">
        <v>4167</v>
      </c>
      <c r="K22" s="17"/>
      <c r="L22" s="17"/>
      <c r="M22" s="17"/>
      <c r="N22" s="17"/>
      <c r="O22" s="17"/>
      <c r="Q22" t="s">
        <v>7</v>
      </c>
      <c r="R22" s="11">
        <f>L4</f>
        <v>92717</v>
      </c>
    </row>
    <row r="23" spans="1:18" ht="15.75">
      <c r="A23" t="s">
        <v>116</v>
      </c>
      <c r="B23" t="s">
        <v>435</v>
      </c>
      <c r="C23" t="s">
        <v>117</v>
      </c>
      <c r="D23">
        <v>19836</v>
      </c>
      <c r="E23">
        <v>17504</v>
      </c>
      <c r="F23">
        <v>73571</v>
      </c>
      <c r="G23">
        <v>111346</v>
      </c>
      <c r="H23">
        <v>14164</v>
      </c>
      <c r="K23" s="38" t="s">
        <v>55</v>
      </c>
      <c r="L23" s="38"/>
      <c r="M23" s="38"/>
      <c r="N23" s="17" t="str">
        <f>IF(O21&gt;1.645, "Significant", "Not Significant")</f>
        <v>Not Significant</v>
      </c>
      <c r="O23" s="17"/>
      <c r="Q23" t="s">
        <v>2</v>
      </c>
      <c r="R23" s="11">
        <f>M4</f>
        <v>402843</v>
      </c>
    </row>
    <row r="24" spans="1:18" ht="15.75">
      <c r="A24" t="s">
        <v>118</v>
      </c>
      <c r="B24" t="s">
        <v>436</v>
      </c>
      <c r="C24" t="s">
        <v>119</v>
      </c>
      <c r="D24">
        <v>1543</v>
      </c>
      <c r="E24">
        <v>1637</v>
      </c>
      <c r="F24">
        <v>2340</v>
      </c>
      <c r="G24">
        <v>2064</v>
      </c>
      <c r="H24">
        <v>2793</v>
      </c>
      <c r="K24" s="38" t="s">
        <v>56</v>
      </c>
      <c r="L24" s="38"/>
      <c r="M24" s="38"/>
      <c r="N24" s="17" t="str">
        <f>IF(O21&gt;1.96, "Significant", "Not Significant")</f>
        <v>Not Significant</v>
      </c>
      <c r="O24" s="17"/>
      <c r="Q24" t="s">
        <v>8</v>
      </c>
      <c r="R24" s="11">
        <f>N4</f>
        <v>531076</v>
      </c>
    </row>
    <row r="25" spans="1:18" ht="15.75">
      <c r="A25" t="s">
        <v>120</v>
      </c>
      <c r="B25" t="s">
        <v>437</v>
      </c>
      <c r="C25" t="s">
        <v>121</v>
      </c>
      <c r="D25">
        <v>18158</v>
      </c>
      <c r="E25">
        <v>13212</v>
      </c>
      <c r="F25">
        <v>47933</v>
      </c>
      <c r="G25">
        <v>99343</v>
      </c>
      <c r="H25">
        <v>117548</v>
      </c>
      <c r="K25" s="38" t="s">
        <v>57</v>
      </c>
      <c r="L25" s="38"/>
      <c r="M25" s="38"/>
      <c r="N25" s="17" t="str">
        <f>IF(O21&gt;2.576, "Significant", "Not Significant")</f>
        <v>Not Significant</v>
      </c>
      <c r="O25" s="17"/>
    </row>
    <row r="26" spans="1:18">
      <c r="A26" t="s">
        <v>122</v>
      </c>
      <c r="B26" t="s">
        <v>438</v>
      </c>
      <c r="C26" t="s">
        <v>123</v>
      </c>
      <c r="D26">
        <v>1846</v>
      </c>
      <c r="E26">
        <v>2117</v>
      </c>
      <c r="F26">
        <v>3776</v>
      </c>
      <c r="G26">
        <v>3240</v>
      </c>
      <c r="H26">
        <v>2809</v>
      </c>
      <c r="Q26" t="s">
        <v>74</v>
      </c>
      <c r="R26" s="11">
        <f>O4</f>
        <v>1138373</v>
      </c>
    </row>
    <row r="27" spans="1:18">
      <c r="A27" t="s">
        <v>124</v>
      </c>
      <c r="B27" t="s">
        <v>439</v>
      </c>
      <c r="C27" t="s">
        <v>125</v>
      </c>
      <c r="D27">
        <v>1678</v>
      </c>
      <c r="E27">
        <v>4292</v>
      </c>
      <c r="F27">
        <v>25638</v>
      </c>
      <c r="G27">
        <v>12003</v>
      </c>
      <c r="H27">
        <v>93285</v>
      </c>
    </row>
    <row r="28" spans="1:18">
      <c r="A28" t="s">
        <v>126</v>
      </c>
      <c r="B28" t="s">
        <v>440</v>
      </c>
      <c r="C28" t="s">
        <v>127</v>
      </c>
      <c r="D28">
        <v>1110</v>
      </c>
      <c r="E28">
        <v>1643</v>
      </c>
      <c r="F28">
        <v>3307</v>
      </c>
      <c r="G28">
        <v>2377</v>
      </c>
      <c r="H28">
        <v>3980</v>
      </c>
    </row>
    <row r="29" spans="1:18">
      <c r="A29" t="s">
        <v>128</v>
      </c>
      <c r="B29" t="s">
        <v>441</v>
      </c>
      <c r="C29" t="s">
        <v>129</v>
      </c>
      <c r="D29">
        <v>15269</v>
      </c>
      <c r="E29">
        <v>15685</v>
      </c>
      <c r="F29">
        <v>68142</v>
      </c>
      <c r="G29">
        <v>100357</v>
      </c>
      <c r="H29">
        <v>24263</v>
      </c>
    </row>
    <row r="30" spans="1:18">
      <c r="A30" t="s">
        <v>130</v>
      </c>
      <c r="B30" t="s">
        <v>442</v>
      </c>
      <c r="C30" t="s">
        <v>131</v>
      </c>
      <c r="D30">
        <v>1030</v>
      </c>
      <c r="E30">
        <v>1612</v>
      </c>
      <c r="F30">
        <v>366</v>
      </c>
      <c r="G30">
        <v>677</v>
      </c>
      <c r="H30">
        <v>3090</v>
      </c>
    </row>
    <row r="31" spans="1:18">
      <c r="A31" t="s">
        <v>132</v>
      </c>
      <c r="B31" t="s">
        <v>443</v>
      </c>
      <c r="C31" t="s">
        <v>133</v>
      </c>
      <c r="D31">
        <v>14237</v>
      </c>
      <c r="E31">
        <v>14133</v>
      </c>
      <c r="F31">
        <v>46198</v>
      </c>
      <c r="G31">
        <v>91442</v>
      </c>
      <c r="H31">
        <v>105053</v>
      </c>
    </row>
    <row r="32" spans="1:18">
      <c r="A32" t="s">
        <v>134</v>
      </c>
      <c r="B32" t="s">
        <v>444</v>
      </c>
      <c r="C32" t="s">
        <v>135</v>
      </c>
      <c r="D32">
        <v>1190</v>
      </c>
      <c r="E32">
        <v>1435</v>
      </c>
      <c r="F32">
        <v>3653</v>
      </c>
      <c r="G32">
        <v>1841</v>
      </c>
      <c r="H32">
        <v>1176</v>
      </c>
    </row>
    <row r="33" spans="1:8">
      <c r="A33" t="s">
        <v>136</v>
      </c>
      <c r="B33" t="s">
        <v>445</v>
      </c>
      <c r="C33" t="s">
        <v>137</v>
      </c>
      <c r="D33">
        <v>1032</v>
      </c>
      <c r="E33">
        <v>1552</v>
      </c>
      <c r="F33">
        <v>21944</v>
      </c>
      <c r="G33">
        <v>8915</v>
      </c>
      <c r="H33">
        <v>85817</v>
      </c>
    </row>
    <row r="34" spans="1:8">
      <c r="A34" t="s">
        <v>138</v>
      </c>
      <c r="B34" t="s">
        <v>446</v>
      </c>
      <c r="C34" t="s">
        <v>139</v>
      </c>
      <c r="D34">
        <v>828</v>
      </c>
      <c r="E34">
        <v>1128</v>
      </c>
      <c r="F34">
        <v>3681</v>
      </c>
      <c r="G34">
        <v>1844</v>
      </c>
      <c r="H34">
        <v>2862</v>
      </c>
    </row>
    <row r="35" spans="1:8">
      <c r="A35" t="s">
        <v>140</v>
      </c>
      <c r="B35" t="s">
        <v>447</v>
      </c>
      <c r="C35" t="s">
        <v>141</v>
      </c>
      <c r="D35">
        <v>11839</v>
      </c>
      <c r="E35">
        <v>13285</v>
      </c>
      <c r="F35">
        <v>49426</v>
      </c>
      <c r="G35">
        <v>84715</v>
      </c>
      <c r="H35">
        <v>19236</v>
      </c>
    </row>
    <row r="36" spans="1:8">
      <c r="A36" t="s">
        <v>142</v>
      </c>
      <c r="B36" t="s">
        <v>448</v>
      </c>
      <c r="C36" t="s">
        <v>143</v>
      </c>
      <c r="D36">
        <v>1143</v>
      </c>
      <c r="E36">
        <v>995</v>
      </c>
      <c r="F36">
        <v>211</v>
      </c>
      <c r="G36">
        <v>298</v>
      </c>
      <c r="H36">
        <v>3070</v>
      </c>
    </row>
    <row r="37" spans="1:8">
      <c r="A37" t="s">
        <v>144</v>
      </c>
      <c r="B37" t="s">
        <v>449</v>
      </c>
      <c r="C37" t="s">
        <v>145</v>
      </c>
      <c r="D37">
        <v>10786</v>
      </c>
      <c r="E37">
        <v>12098</v>
      </c>
      <c r="F37">
        <v>35514</v>
      </c>
      <c r="G37">
        <v>80132</v>
      </c>
      <c r="H37">
        <v>82567</v>
      </c>
    </row>
    <row r="38" spans="1:8">
      <c r="A38" t="s">
        <v>146</v>
      </c>
      <c r="B38" t="s">
        <v>450</v>
      </c>
      <c r="C38" t="s">
        <v>147</v>
      </c>
      <c r="D38">
        <v>1344</v>
      </c>
      <c r="E38">
        <v>1403</v>
      </c>
      <c r="F38">
        <v>2988</v>
      </c>
      <c r="G38">
        <v>1497</v>
      </c>
      <c r="H38">
        <v>580</v>
      </c>
    </row>
    <row r="39" spans="1:8">
      <c r="A39" t="s">
        <v>148</v>
      </c>
      <c r="B39" t="s">
        <v>451</v>
      </c>
      <c r="C39" t="s">
        <v>149</v>
      </c>
      <c r="D39">
        <v>1053</v>
      </c>
      <c r="E39">
        <v>1187</v>
      </c>
      <c r="F39">
        <v>13912</v>
      </c>
      <c r="G39">
        <v>4583</v>
      </c>
      <c r="H39">
        <v>73019</v>
      </c>
    </row>
    <row r="40" spans="1:8">
      <c r="A40" t="s">
        <v>150</v>
      </c>
      <c r="B40" t="s">
        <v>452</v>
      </c>
      <c r="C40" t="s">
        <v>151</v>
      </c>
      <c r="D40">
        <v>892</v>
      </c>
      <c r="E40">
        <v>836</v>
      </c>
      <c r="F40">
        <v>2996</v>
      </c>
      <c r="G40">
        <v>1550</v>
      </c>
      <c r="H40">
        <v>2433</v>
      </c>
    </row>
    <row r="41" spans="1:8">
      <c r="A41" t="s">
        <v>152</v>
      </c>
      <c r="B41" t="s">
        <v>453</v>
      </c>
      <c r="C41" t="s">
        <v>153</v>
      </c>
      <c r="D41">
        <v>7141</v>
      </c>
      <c r="E41">
        <v>12081</v>
      </c>
      <c r="F41">
        <v>32632</v>
      </c>
      <c r="G41">
        <v>79690</v>
      </c>
      <c r="H41">
        <v>9548</v>
      </c>
    </row>
    <row r="42" spans="1:8">
      <c r="A42" t="s">
        <v>154</v>
      </c>
      <c r="B42" t="s">
        <v>454</v>
      </c>
      <c r="C42" t="s">
        <v>155</v>
      </c>
      <c r="D42">
        <v>347</v>
      </c>
      <c r="E42">
        <v>567</v>
      </c>
      <c r="F42">
        <v>99</v>
      </c>
      <c r="G42">
        <v>22</v>
      </c>
      <c r="H42">
        <v>2371</v>
      </c>
    </row>
    <row r="43" spans="1:8">
      <c r="A43" t="s">
        <v>156</v>
      </c>
      <c r="B43" t="s">
        <v>455</v>
      </c>
      <c r="C43" t="s">
        <v>157</v>
      </c>
      <c r="D43">
        <v>5244</v>
      </c>
      <c r="E43">
        <v>10372</v>
      </c>
      <c r="F43">
        <v>25579</v>
      </c>
      <c r="G43">
        <v>71199</v>
      </c>
      <c r="H43">
        <v>65488</v>
      </c>
    </row>
    <row r="44" spans="1:8">
      <c r="A44" t="s">
        <v>158</v>
      </c>
      <c r="B44" t="s">
        <v>456</v>
      </c>
      <c r="C44" t="s">
        <v>159</v>
      </c>
      <c r="D44">
        <v>1297</v>
      </c>
      <c r="E44">
        <v>1306</v>
      </c>
      <c r="F44">
        <v>2249</v>
      </c>
      <c r="G44">
        <v>1875</v>
      </c>
      <c r="H44">
        <v>439</v>
      </c>
    </row>
    <row r="45" spans="1:8">
      <c r="A45" t="s">
        <v>160</v>
      </c>
      <c r="B45" t="s">
        <v>457</v>
      </c>
      <c r="C45" t="s">
        <v>161</v>
      </c>
      <c r="D45">
        <v>1897</v>
      </c>
      <c r="E45">
        <v>1709</v>
      </c>
      <c r="F45">
        <v>7053</v>
      </c>
      <c r="G45">
        <v>8491</v>
      </c>
      <c r="H45">
        <v>56002</v>
      </c>
    </row>
    <row r="46" spans="1:8">
      <c r="A46" t="s">
        <v>162</v>
      </c>
      <c r="B46" t="s">
        <v>458</v>
      </c>
      <c r="C46" t="s">
        <v>163</v>
      </c>
      <c r="D46">
        <v>1415</v>
      </c>
      <c r="E46">
        <v>1127</v>
      </c>
      <c r="F46">
        <v>2280</v>
      </c>
      <c r="G46">
        <v>1877</v>
      </c>
      <c r="H46">
        <v>2122</v>
      </c>
    </row>
    <row r="47" spans="1:8">
      <c r="A47" t="s">
        <v>164</v>
      </c>
      <c r="B47" t="s">
        <v>459</v>
      </c>
      <c r="C47" t="s">
        <v>165</v>
      </c>
      <c r="D47">
        <v>4347</v>
      </c>
      <c r="E47">
        <v>6442</v>
      </c>
      <c r="F47">
        <v>15598</v>
      </c>
      <c r="G47">
        <v>55790</v>
      </c>
      <c r="H47">
        <v>9486</v>
      </c>
    </row>
    <row r="48" spans="1:8">
      <c r="A48" t="s">
        <v>166</v>
      </c>
      <c r="B48" t="s">
        <v>460</v>
      </c>
      <c r="C48" t="s">
        <v>167</v>
      </c>
      <c r="D48">
        <v>151</v>
      </c>
      <c r="E48">
        <v>299</v>
      </c>
      <c r="F48">
        <v>59</v>
      </c>
      <c r="G48">
        <v>401</v>
      </c>
      <c r="H48">
        <v>2280</v>
      </c>
    </row>
    <row r="49" spans="1:8">
      <c r="A49" t="s">
        <v>168</v>
      </c>
      <c r="B49" t="s">
        <v>461</v>
      </c>
      <c r="C49" t="s">
        <v>169</v>
      </c>
      <c r="D49">
        <v>4103</v>
      </c>
      <c r="E49">
        <v>6296</v>
      </c>
      <c r="F49">
        <v>15473</v>
      </c>
      <c r="G49">
        <v>55790</v>
      </c>
      <c r="H49">
        <v>38933</v>
      </c>
    </row>
    <row r="50" spans="1:8">
      <c r="A50" t="s">
        <v>170</v>
      </c>
      <c r="B50" t="s">
        <v>462</v>
      </c>
      <c r="C50" t="s">
        <v>171</v>
      </c>
      <c r="D50">
        <v>308</v>
      </c>
      <c r="E50">
        <v>391</v>
      </c>
      <c r="F50">
        <v>160</v>
      </c>
      <c r="G50">
        <v>401</v>
      </c>
      <c r="H50">
        <v>558</v>
      </c>
    </row>
    <row r="51" spans="1:8">
      <c r="A51" t="s">
        <v>172</v>
      </c>
      <c r="B51" t="s">
        <v>463</v>
      </c>
      <c r="C51" t="s">
        <v>173</v>
      </c>
      <c r="D51">
        <v>244</v>
      </c>
      <c r="E51">
        <v>146</v>
      </c>
      <c r="F51">
        <v>125</v>
      </c>
      <c r="G51">
        <v>0</v>
      </c>
      <c r="H51">
        <v>38563</v>
      </c>
    </row>
    <row r="52" spans="1:8">
      <c r="A52" t="s">
        <v>174</v>
      </c>
      <c r="B52" t="s">
        <v>464</v>
      </c>
      <c r="C52" t="s">
        <v>175</v>
      </c>
      <c r="D52">
        <v>267</v>
      </c>
      <c r="E52">
        <v>239</v>
      </c>
      <c r="F52">
        <v>149</v>
      </c>
      <c r="G52">
        <v>234</v>
      </c>
      <c r="H52">
        <v>647</v>
      </c>
    </row>
    <row r="53" spans="1:8">
      <c r="A53" t="s">
        <v>176</v>
      </c>
      <c r="B53" t="s">
        <v>465</v>
      </c>
      <c r="C53" t="s">
        <v>177</v>
      </c>
      <c r="D53">
        <v>2218</v>
      </c>
      <c r="E53">
        <v>2832</v>
      </c>
      <c r="F53">
        <v>7630</v>
      </c>
      <c r="G53">
        <v>30375</v>
      </c>
      <c r="H53">
        <v>370</v>
      </c>
    </row>
    <row r="54" spans="1:8">
      <c r="A54" t="s">
        <v>178</v>
      </c>
      <c r="B54" t="s">
        <v>466</v>
      </c>
      <c r="C54" t="s">
        <v>179</v>
      </c>
      <c r="D54">
        <v>233</v>
      </c>
      <c r="E54">
        <v>417</v>
      </c>
      <c r="F54">
        <v>143</v>
      </c>
      <c r="G54">
        <v>537</v>
      </c>
      <c r="H54">
        <v>335</v>
      </c>
    </row>
    <row r="55" spans="1:8">
      <c r="A55" t="s">
        <v>180</v>
      </c>
      <c r="B55" t="s">
        <v>467</v>
      </c>
      <c r="C55" t="s">
        <v>181</v>
      </c>
      <c r="D55">
        <v>2218</v>
      </c>
      <c r="E55">
        <v>2797</v>
      </c>
      <c r="F55">
        <v>7630</v>
      </c>
      <c r="G55">
        <v>30375</v>
      </c>
      <c r="H55">
        <v>18487</v>
      </c>
    </row>
    <row r="56" spans="1:8">
      <c r="A56" t="s">
        <v>182</v>
      </c>
      <c r="B56" t="s">
        <v>468</v>
      </c>
      <c r="C56" t="s">
        <v>183</v>
      </c>
      <c r="D56">
        <v>233</v>
      </c>
      <c r="E56">
        <v>417</v>
      </c>
      <c r="F56">
        <v>143</v>
      </c>
      <c r="G56">
        <v>537</v>
      </c>
      <c r="H56">
        <v>361</v>
      </c>
    </row>
    <row r="57" spans="1:8">
      <c r="A57" t="s">
        <v>184</v>
      </c>
      <c r="B57" t="s">
        <v>469</v>
      </c>
      <c r="C57" t="s">
        <v>185</v>
      </c>
      <c r="D57">
        <v>0</v>
      </c>
      <c r="E57">
        <v>35</v>
      </c>
      <c r="F57">
        <v>0</v>
      </c>
      <c r="G57">
        <v>0</v>
      </c>
      <c r="H57">
        <v>18452</v>
      </c>
    </row>
    <row r="58" spans="1:8">
      <c r="A58" t="s">
        <v>186</v>
      </c>
      <c r="B58" t="s">
        <v>470</v>
      </c>
      <c r="C58" t="s">
        <v>187</v>
      </c>
      <c r="D58">
        <v>234</v>
      </c>
      <c r="E58">
        <v>62</v>
      </c>
      <c r="F58">
        <v>234</v>
      </c>
      <c r="G58">
        <v>234</v>
      </c>
      <c r="H58">
        <v>360</v>
      </c>
    </row>
    <row r="59" spans="1:8">
      <c r="A59" t="s">
        <v>188</v>
      </c>
      <c r="C59" t="s">
        <v>189</v>
      </c>
      <c r="H59">
        <v>35</v>
      </c>
    </row>
    <row r="60" spans="1:8">
      <c r="A60" t="s">
        <v>190</v>
      </c>
      <c r="C60" t="s">
        <v>191</v>
      </c>
      <c r="H60">
        <v>62</v>
      </c>
    </row>
    <row r="61" spans="1:8">
      <c r="A61" t="s">
        <v>192</v>
      </c>
      <c r="C61" t="s">
        <v>193</v>
      </c>
      <c r="H61">
        <v>628548</v>
      </c>
    </row>
    <row r="62" spans="1:8">
      <c r="A62" t="s">
        <v>194</v>
      </c>
      <c r="C62" t="s">
        <v>195</v>
      </c>
      <c r="H62">
        <v>1305</v>
      </c>
    </row>
    <row r="63" spans="1:8">
      <c r="A63" t="s">
        <v>196</v>
      </c>
      <c r="C63" t="s">
        <v>197</v>
      </c>
      <c r="H63">
        <v>43832</v>
      </c>
    </row>
    <row r="64" spans="1:8">
      <c r="A64" t="s">
        <v>198</v>
      </c>
      <c r="C64" t="s">
        <v>199</v>
      </c>
      <c r="H64">
        <v>1793</v>
      </c>
    </row>
    <row r="65" spans="1:8">
      <c r="A65" t="s">
        <v>200</v>
      </c>
      <c r="C65" t="s">
        <v>201</v>
      </c>
      <c r="H65">
        <v>40115</v>
      </c>
    </row>
    <row r="66" spans="1:8">
      <c r="A66" t="s">
        <v>202</v>
      </c>
      <c r="C66" t="s">
        <v>203</v>
      </c>
      <c r="H66">
        <v>2178</v>
      </c>
    </row>
    <row r="67" spans="1:8">
      <c r="A67" t="s">
        <v>204</v>
      </c>
      <c r="C67" t="s">
        <v>205</v>
      </c>
      <c r="H67">
        <v>3717</v>
      </c>
    </row>
    <row r="68" spans="1:8">
      <c r="A68" t="s">
        <v>206</v>
      </c>
      <c r="C68" t="s">
        <v>207</v>
      </c>
      <c r="H68">
        <v>1619</v>
      </c>
    </row>
    <row r="69" spans="1:8">
      <c r="A69" t="s">
        <v>208</v>
      </c>
      <c r="C69" t="s">
        <v>209</v>
      </c>
      <c r="H69">
        <v>96861</v>
      </c>
    </row>
    <row r="70" spans="1:8">
      <c r="A70" t="s">
        <v>210</v>
      </c>
      <c r="C70" t="s">
        <v>211</v>
      </c>
      <c r="H70">
        <v>2650</v>
      </c>
    </row>
    <row r="71" spans="1:8">
      <c r="A71" t="s">
        <v>212</v>
      </c>
      <c r="C71" t="s">
        <v>213</v>
      </c>
      <c r="H71">
        <v>81513</v>
      </c>
    </row>
    <row r="72" spans="1:8">
      <c r="A72" t="s">
        <v>214</v>
      </c>
      <c r="C72" t="s">
        <v>215</v>
      </c>
      <c r="H72">
        <v>4039</v>
      </c>
    </row>
    <row r="73" spans="1:8">
      <c r="A73" t="s">
        <v>216</v>
      </c>
      <c r="C73" t="s">
        <v>217</v>
      </c>
      <c r="H73">
        <v>15348</v>
      </c>
    </row>
    <row r="74" spans="1:8">
      <c r="A74" t="s">
        <v>218</v>
      </c>
      <c r="C74" t="s">
        <v>219</v>
      </c>
      <c r="H74">
        <v>3111</v>
      </c>
    </row>
    <row r="75" spans="1:8">
      <c r="A75" t="s">
        <v>220</v>
      </c>
      <c r="C75" t="s">
        <v>221</v>
      </c>
      <c r="H75">
        <v>61532</v>
      </c>
    </row>
    <row r="76" spans="1:8">
      <c r="A76" t="s">
        <v>222</v>
      </c>
      <c r="C76" t="s">
        <v>223</v>
      </c>
      <c r="H76">
        <v>2811</v>
      </c>
    </row>
    <row r="77" spans="1:8">
      <c r="A77" t="s">
        <v>224</v>
      </c>
      <c r="C77" t="s">
        <v>225</v>
      </c>
      <c r="H77">
        <v>50402</v>
      </c>
    </row>
    <row r="78" spans="1:8">
      <c r="A78" t="s">
        <v>226</v>
      </c>
      <c r="C78" t="s">
        <v>227</v>
      </c>
      <c r="H78">
        <v>3013</v>
      </c>
    </row>
    <row r="79" spans="1:8">
      <c r="A79" t="s">
        <v>228</v>
      </c>
      <c r="C79" t="s">
        <v>229</v>
      </c>
      <c r="H79">
        <v>11130</v>
      </c>
    </row>
    <row r="80" spans="1:8">
      <c r="A80" t="s">
        <v>230</v>
      </c>
      <c r="C80" t="s">
        <v>231</v>
      </c>
      <c r="H80">
        <v>2313</v>
      </c>
    </row>
    <row r="81" spans="1:8">
      <c r="A81" t="s">
        <v>232</v>
      </c>
      <c r="C81" t="s">
        <v>233</v>
      </c>
      <c r="H81">
        <v>110938</v>
      </c>
    </row>
    <row r="82" spans="1:8">
      <c r="A82" t="s">
        <v>234</v>
      </c>
      <c r="C82" t="s">
        <v>235</v>
      </c>
      <c r="H82">
        <v>2479</v>
      </c>
    </row>
    <row r="83" spans="1:8">
      <c r="A83" t="s">
        <v>236</v>
      </c>
      <c r="C83" t="s">
        <v>237</v>
      </c>
      <c r="H83">
        <v>90967</v>
      </c>
    </row>
    <row r="84" spans="1:8">
      <c r="A84" t="s">
        <v>238</v>
      </c>
      <c r="C84" t="s">
        <v>239</v>
      </c>
      <c r="H84">
        <v>3808</v>
      </c>
    </row>
    <row r="85" spans="1:8">
      <c r="A85" t="s">
        <v>240</v>
      </c>
      <c r="C85" t="s">
        <v>241</v>
      </c>
      <c r="H85">
        <v>19971</v>
      </c>
    </row>
    <row r="86" spans="1:8">
      <c r="A86" t="s">
        <v>242</v>
      </c>
      <c r="C86" t="s">
        <v>243</v>
      </c>
      <c r="H86">
        <v>2888</v>
      </c>
    </row>
    <row r="87" spans="1:8">
      <c r="A87" t="s">
        <v>244</v>
      </c>
      <c r="C87" t="s">
        <v>245</v>
      </c>
      <c r="H87">
        <v>98995</v>
      </c>
    </row>
    <row r="88" spans="1:8">
      <c r="A88" t="s">
        <v>246</v>
      </c>
      <c r="C88" t="s">
        <v>247</v>
      </c>
      <c r="H88">
        <v>371</v>
      </c>
    </row>
    <row r="89" spans="1:8">
      <c r="A89" t="s">
        <v>248</v>
      </c>
      <c r="C89" t="s">
        <v>249</v>
      </c>
      <c r="H89">
        <v>85005</v>
      </c>
    </row>
    <row r="90" spans="1:8">
      <c r="A90" t="s">
        <v>250</v>
      </c>
      <c r="C90" t="s">
        <v>251</v>
      </c>
      <c r="H90">
        <v>2410</v>
      </c>
    </row>
    <row r="91" spans="1:8">
      <c r="A91" t="s">
        <v>252</v>
      </c>
      <c r="C91" t="s">
        <v>253</v>
      </c>
      <c r="H91">
        <v>13990</v>
      </c>
    </row>
    <row r="92" spans="1:8">
      <c r="A92" t="s">
        <v>254</v>
      </c>
      <c r="C92" t="s">
        <v>255</v>
      </c>
      <c r="H92">
        <v>2423</v>
      </c>
    </row>
    <row r="93" spans="1:8">
      <c r="A93" t="s">
        <v>256</v>
      </c>
      <c r="C93" t="s">
        <v>257</v>
      </c>
      <c r="H93">
        <v>78992</v>
      </c>
    </row>
    <row r="94" spans="1:8">
      <c r="A94" t="s">
        <v>258</v>
      </c>
      <c r="C94" t="s">
        <v>259</v>
      </c>
      <c r="H94">
        <v>371</v>
      </c>
    </row>
    <row r="95" spans="1:8">
      <c r="A95" t="s">
        <v>260</v>
      </c>
      <c r="C95" t="s">
        <v>261</v>
      </c>
      <c r="H95">
        <v>67550</v>
      </c>
    </row>
    <row r="96" spans="1:8">
      <c r="A96" t="s">
        <v>262</v>
      </c>
      <c r="C96" t="s">
        <v>263</v>
      </c>
      <c r="H96">
        <v>2030</v>
      </c>
    </row>
    <row r="97" spans="1:8">
      <c r="A97" t="s">
        <v>264</v>
      </c>
      <c r="C97" t="s">
        <v>265</v>
      </c>
      <c r="H97">
        <v>11442</v>
      </c>
    </row>
    <row r="98" spans="1:8">
      <c r="A98" t="s">
        <v>266</v>
      </c>
      <c r="C98" t="s">
        <v>267</v>
      </c>
      <c r="H98">
        <v>1980</v>
      </c>
    </row>
    <row r="99" spans="1:8">
      <c r="A99" t="s">
        <v>268</v>
      </c>
      <c r="C99" t="s">
        <v>269</v>
      </c>
      <c r="H99">
        <v>68164</v>
      </c>
    </row>
    <row r="100" spans="1:8">
      <c r="A100" t="s">
        <v>270</v>
      </c>
      <c r="C100" t="s">
        <v>271</v>
      </c>
      <c r="H100">
        <v>400</v>
      </c>
    </row>
    <row r="101" spans="1:8">
      <c r="A101" t="s">
        <v>272</v>
      </c>
      <c r="C101" t="s">
        <v>273</v>
      </c>
      <c r="H101">
        <v>58158</v>
      </c>
    </row>
    <row r="102" spans="1:8">
      <c r="A102" t="s">
        <v>274</v>
      </c>
      <c r="C102" t="s">
        <v>275</v>
      </c>
      <c r="H102">
        <v>2298</v>
      </c>
    </row>
    <row r="103" spans="1:8">
      <c r="A103" t="s">
        <v>276</v>
      </c>
      <c r="C103" t="s">
        <v>277</v>
      </c>
      <c r="H103">
        <v>10006</v>
      </c>
    </row>
    <row r="104" spans="1:8">
      <c r="A104" t="s">
        <v>278</v>
      </c>
      <c r="C104" t="s">
        <v>279</v>
      </c>
      <c r="H104">
        <v>2295</v>
      </c>
    </row>
    <row r="105" spans="1:8">
      <c r="A105" t="s">
        <v>280</v>
      </c>
      <c r="C105" t="s">
        <v>281</v>
      </c>
      <c r="H105">
        <v>44097</v>
      </c>
    </row>
    <row r="106" spans="1:8">
      <c r="A106" t="s">
        <v>282</v>
      </c>
      <c r="C106" t="s">
        <v>283</v>
      </c>
      <c r="H106">
        <v>152</v>
      </c>
    </row>
    <row r="107" spans="1:8">
      <c r="A107" t="s">
        <v>284</v>
      </c>
      <c r="C107" t="s">
        <v>285</v>
      </c>
      <c r="H107">
        <v>43869</v>
      </c>
    </row>
    <row r="108" spans="1:8">
      <c r="A108" t="s">
        <v>286</v>
      </c>
      <c r="C108" t="s">
        <v>287</v>
      </c>
      <c r="H108">
        <v>272</v>
      </c>
    </row>
    <row r="109" spans="1:8">
      <c r="A109" t="s">
        <v>288</v>
      </c>
      <c r="C109" t="s">
        <v>289</v>
      </c>
      <c r="H109">
        <v>228</v>
      </c>
    </row>
    <row r="110" spans="1:8">
      <c r="A110" t="s">
        <v>290</v>
      </c>
      <c r="C110" t="s">
        <v>291</v>
      </c>
      <c r="H110">
        <v>229</v>
      </c>
    </row>
    <row r="111" spans="1:8">
      <c r="A111" t="s">
        <v>292</v>
      </c>
      <c r="C111" t="s">
        <v>293</v>
      </c>
      <c r="H111">
        <v>25137</v>
      </c>
    </row>
    <row r="112" spans="1:8">
      <c r="A112" t="s">
        <v>294</v>
      </c>
      <c r="C112" t="s">
        <v>295</v>
      </c>
      <c r="H112">
        <v>615</v>
      </c>
    </row>
    <row r="113" spans="1:8">
      <c r="A113" t="s">
        <v>296</v>
      </c>
      <c r="C113" t="s">
        <v>297</v>
      </c>
      <c r="H113">
        <v>25137</v>
      </c>
    </row>
    <row r="114" spans="1:8">
      <c r="A114" t="s">
        <v>298</v>
      </c>
      <c r="C114" t="s">
        <v>299</v>
      </c>
      <c r="H114">
        <v>615</v>
      </c>
    </row>
    <row r="115" spans="1:8">
      <c r="A115" t="s">
        <v>300</v>
      </c>
      <c r="C115" t="s">
        <v>301</v>
      </c>
      <c r="H115">
        <v>0</v>
      </c>
    </row>
    <row r="116" spans="1:8">
      <c r="A116" t="s">
        <v>302</v>
      </c>
      <c r="C116" t="s">
        <v>303</v>
      </c>
      <c r="H116">
        <v>234</v>
      </c>
    </row>
  </sheetData>
  <mergeCells count="6">
    <mergeCell ref="K24:M24"/>
    <mergeCell ref="K25:M25"/>
    <mergeCell ref="J12:O15"/>
    <mergeCell ref="K16:O16"/>
    <mergeCell ref="K17:O17"/>
    <mergeCell ref="K23:M23"/>
  </mergeCells>
  <conditionalFormatting sqref="N23:N25">
    <cfRule type="cellIs" dxfId="3" priority="1" operator="equal">
      <formula>"Significant"</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4107A-EAA9-4CA9-847A-264233CF3FD8}">
  <dimension ref="A1:N58"/>
  <sheetViews>
    <sheetView workbookViewId="0">
      <selection activeCell="J3" sqref="J3"/>
    </sheetView>
  </sheetViews>
  <sheetFormatPr defaultRowHeight="14.25"/>
  <cols>
    <col min="2" max="2" width="53.75" customWidth="1"/>
    <col min="9" max="9" width="19.75" customWidth="1"/>
  </cols>
  <sheetData>
    <row r="1" spans="1:14">
      <c r="A1" t="s">
        <v>69</v>
      </c>
      <c r="B1" t="s">
        <v>70</v>
      </c>
    </row>
    <row r="2" spans="1:14">
      <c r="A2" t="s">
        <v>72</v>
      </c>
      <c r="B2" t="s">
        <v>73</v>
      </c>
      <c r="C2" t="s">
        <v>1</v>
      </c>
      <c r="D2" t="s">
        <v>7</v>
      </c>
      <c r="E2" t="s">
        <v>2</v>
      </c>
      <c r="F2" s="29" t="s">
        <v>8</v>
      </c>
      <c r="J2" t="s">
        <v>1</v>
      </c>
      <c r="K2" t="s">
        <v>7</v>
      </c>
      <c r="L2" t="s">
        <v>2</v>
      </c>
      <c r="M2" t="s">
        <v>8</v>
      </c>
    </row>
    <row r="3" spans="1:14">
      <c r="A3" t="s">
        <v>304</v>
      </c>
      <c r="B3" t="s">
        <v>305</v>
      </c>
      <c r="C3">
        <v>87060</v>
      </c>
      <c r="D3">
        <v>102330</v>
      </c>
      <c r="E3">
        <v>421008</v>
      </c>
      <c r="F3" s="30">
        <v>604777</v>
      </c>
      <c r="I3" t="s">
        <v>26</v>
      </c>
      <c r="J3" s="11">
        <f>SUM(C9,C15,C21,C27,C33,C39,C45)</f>
        <v>4538</v>
      </c>
      <c r="K3" s="11">
        <f>SUM(D9,D15,D21,D27,D33,D39,D45)</f>
        <v>12864</v>
      </c>
      <c r="L3" s="11">
        <f>SUM(E9,E15,E21,E27,E33,E39,E45)</f>
        <v>92980</v>
      </c>
      <c r="M3" s="11">
        <f>SUM(F9,F15,F21,F27,F33,F39,F45)</f>
        <v>38271</v>
      </c>
    </row>
    <row r="4" spans="1:14">
      <c r="A4" t="s">
        <v>306</v>
      </c>
      <c r="B4" t="s">
        <v>307</v>
      </c>
      <c r="C4">
        <v>2861</v>
      </c>
      <c r="D4">
        <v>3981</v>
      </c>
      <c r="E4">
        <v>537</v>
      </c>
      <c r="F4" s="31">
        <v>1063</v>
      </c>
      <c r="I4" t="s">
        <v>79</v>
      </c>
      <c r="J4" s="11">
        <f>SUM(C5,C11,C17,C23,C29,C35,C41)</f>
        <v>80825</v>
      </c>
      <c r="K4" s="11">
        <f>SUM(D5,D11,D17,D23,D29,D35,D41)</f>
        <v>93071</v>
      </c>
      <c r="L4" s="11">
        <f>SUM(E5,E11,E17,E23,E29,E35,E41)</f>
        <v>399211</v>
      </c>
      <c r="M4" s="11">
        <f>SUM(F5,F11,F17,F23,F29,F35,F41)</f>
        <v>522221</v>
      </c>
    </row>
    <row r="5" spans="1:14">
      <c r="A5" t="s">
        <v>308</v>
      </c>
      <c r="B5" t="s">
        <v>309</v>
      </c>
      <c r="C5">
        <v>5074</v>
      </c>
      <c r="D5">
        <v>7816</v>
      </c>
      <c r="E5">
        <v>41617</v>
      </c>
      <c r="F5" s="30">
        <v>33082</v>
      </c>
      <c r="I5" t="s">
        <v>29</v>
      </c>
      <c r="J5" s="7">
        <f>J3/J4</f>
        <v>5.6145994432415712E-2</v>
      </c>
      <c r="K5" s="7">
        <f>K3/K4</f>
        <v>0.1382170600939068</v>
      </c>
      <c r="L5" s="7">
        <f>L3/L4</f>
        <v>0.23290941381875749</v>
      </c>
      <c r="M5" s="7">
        <f>M3/M4</f>
        <v>7.3285065135258828E-2</v>
      </c>
    </row>
    <row r="6" spans="1:14">
      <c r="A6" t="s">
        <v>310</v>
      </c>
      <c r="B6" t="s">
        <v>311</v>
      </c>
      <c r="C6">
        <v>905</v>
      </c>
      <c r="D6">
        <v>1537</v>
      </c>
      <c r="E6">
        <v>1320</v>
      </c>
      <c r="F6" s="31">
        <v>1089</v>
      </c>
      <c r="I6" t="s">
        <v>31</v>
      </c>
      <c r="J6">
        <f>SQRT(SUMSQ(C10,C16,C22,C28,C34,C40,C46))</f>
        <v>1334.7003409005333</v>
      </c>
      <c r="K6">
        <f>SQRT(SUMSQ(D10,D16,D22,D28,D34,D40,D46))</f>
        <v>2928.3577308792037</v>
      </c>
      <c r="L6">
        <f>SQRT(SUMSQ(E10,E16,E22,E28,E34,E40,E46))</f>
        <v>6132.1707412628357</v>
      </c>
      <c r="M6">
        <f>SQRT(SUMSQ(F10,F16,F22,F28,F34,F40,F46))</f>
        <v>3919.0854800578159</v>
      </c>
    </row>
    <row r="7" spans="1:14">
      <c r="A7" t="s">
        <v>312</v>
      </c>
      <c r="B7" t="s">
        <v>313</v>
      </c>
      <c r="C7">
        <v>4918</v>
      </c>
      <c r="D7">
        <v>6977</v>
      </c>
      <c r="E7">
        <v>37529</v>
      </c>
      <c r="F7" s="30">
        <v>32080</v>
      </c>
      <c r="I7" t="s">
        <v>33</v>
      </c>
      <c r="J7">
        <f>SQRT(SUMSQ(C6,C12,C18,C24,C30,C36,C42))</f>
        <v>2883.5538836650858</v>
      </c>
      <c r="K7">
        <f>SQRT(SUMSQ(D6,D12,D18,D24,D30,D36,D42))</f>
        <v>3474.4005238314135</v>
      </c>
      <c r="L7">
        <f>SQRT(SUMSQ(E6,E12,E18,E24,E30,E36,E42))</f>
        <v>3963.7662645519349</v>
      </c>
      <c r="M7">
        <f>SQRT(SUMSQ(F6,F12,F18,F24,F30,F36,F42))</f>
        <v>3674.4720709239309</v>
      </c>
    </row>
    <row r="8" spans="1:14">
      <c r="A8" t="s">
        <v>314</v>
      </c>
      <c r="B8" t="s">
        <v>315</v>
      </c>
      <c r="C8">
        <v>917</v>
      </c>
      <c r="D8">
        <v>1245</v>
      </c>
      <c r="E8">
        <v>1642</v>
      </c>
      <c r="F8" s="31">
        <v>1260</v>
      </c>
      <c r="I8" t="s">
        <v>34</v>
      </c>
      <c r="J8" s="7">
        <f>(SQRT(J6^2-(J5^2*J7^2)))/J4</f>
        <v>1.6391520771174683E-2</v>
      </c>
      <c r="K8" s="7">
        <f>(SQRT(K6^2-(K5^2*K7^2)))/K4</f>
        <v>3.1037741301057627E-2</v>
      </c>
      <c r="L8" s="7">
        <f>(SQRT(L6^2-(L5^2*L7^2)))/L4</f>
        <v>1.5185650349483614E-2</v>
      </c>
      <c r="M8" s="7">
        <f>(SQRT(M6^2-(M5^2*M7^2)))/M4</f>
        <v>7.4869129415076219E-3</v>
      </c>
    </row>
    <row r="9" spans="1:14">
      <c r="A9" t="s">
        <v>316</v>
      </c>
      <c r="B9" t="s">
        <v>317</v>
      </c>
      <c r="C9">
        <v>156</v>
      </c>
      <c r="D9">
        <v>839</v>
      </c>
      <c r="E9">
        <v>4088</v>
      </c>
      <c r="F9" s="30">
        <v>1002</v>
      </c>
      <c r="I9" t="s">
        <v>12</v>
      </c>
      <c r="J9" s="7">
        <f>J5+J8</f>
        <v>7.2537515203590391E-2</v>
      </c>
      <c r="K9" s="7">
        <f>K5+K8</f>
        <v>0.16925480139496443</v>
      </c>
      <c r="L9" s="7">
        <f>L5+L8</f>
        <v>0.24809506416824109</v>
      </c>
      <c r="M9" s="7">
        <f>M5+M8</f>
        <v>8.0771978076766449E-2</v>
      </c>
    </row>
    <row r="10" spans="1:14">
      <c r="A10" t="s">
        <v>318</v>
      </c>
      <c r="B10" t="s">
        <v>319</v>
      </c>
      <c r="C10">
        <v>129</v>
      </c>
      <c r="D10">
        <v>955</v>
      </c>
      <c r="E10">
        <v>1527</v>
      </c>
      <c r="F10" s="31">
        <v>649</v>
      </c>
      <c r="I10" t="s">
        <v>11</v>
      </c>
      <c r="J10" s="7">
        <f>J5-J8</f>
        <v>3.9754473661241033E-2</v>
      </c>
      <c r="K10" s="7">
        <f>K5-K8</f>
        <v>0.10717931879284917</v>
      </c>
      <c r="L10" s="7">
        <f>L5-L8</f>
        <v>0.21772376346927388</v>
      </c>
      <c r="M10" s="7">
        <f>M5-M8</f>
        <v>6.5798152193751208E-2</v>
      </c>
    </row>
    <row r="11" spans="1:14">
      <c r="A11" t="s">
        <v>320</v>
      </c>
      <c r="B11" t="s">
        <v>321</v>
      </c>
      <c r="C11">
        <v>11315</v>
      </c>
      <c r="D11">
        <v>18108</v>
      </c>
      <c r="E11">
        <v>90599</v>
      </c>
      <c r="F11" s="30">
        <v>69585</v>
      </c>
    </row>
    <row r="12" spans="1:14">
      <c r="A12" t="s">
        <v>322</v>
      </c>
      <c r="B12" t="s">
        <v>323</v>
      </c>
      <c r="C12">
        <v>1401</v>
      </c>
      <c r="D12">
        <v>2216</v>
      </c>
      <c r="E12">
        <v>1942</v>
      </c>
      <c r="F12" s="31">
        <v>1528</v>
      </c>
      <c r="I12" s="39" t="s">
        <v>58</v>
      </c>
      <c r="J12" s="39"/>
      <c r="K12" s="39"/>
      <c r="L12" s="39"/>
      <c r="M12" s="39"/>
      <c r="N12" s="39"/>
    </row>
    <row r="13" spans="1:14">
      <c r="A13" t="s">
        <v>324</v>
      </c>
      <c r="B13" t="s">
        <v>325</v>
      </c>
      <c r="C13">
        <v>11030</v>
      </c>
      <c r="D13">
        <v>17329</v>
      </c>
      <c r="E13">
        <v>80642</v>
      </c>
      <c r="F13" s="30">
        <v>68040</v>
      </c>
      <c r="I13" s="39"/>
      <c r="J13" s="39"/>
      <c r="K13" s="39"/>
      <c r="L13" s="39"/>
      <c r="M13" s="39"/>
      <c r="N13" s="39"/>
    </row>
    <row r="14" spans="1:14">
      <c r="A14" t="s">
        <v>326</v>
      </c>
      <c r="B14" t="s">
        <v>327</v>
      </c>
      <c r="C14">
        <v>1383</v>
      </c>
      <c r="D14">
        <v>2187</v>
      </c>
      <c r="E14">
        <v>2781</v>
      </c>
      <c r="F14" s="31">
        <v>1647</v>
      </c>
      <c r="I14" s="39"/>
      <c r="J14" s="39"/>
      <c r="K14" s="39"/>
      <c r="L14" s="39"/>
      <c r="M14" s="39"/>
      <c r="N14" s="39"/>
    </row>
    <row r="15" spans="1:14">
      <c r="A15" t="s">
        <v>328</v>
      </c>
      <c r="B15" t="s">
        <v>329</v>
      </c>
      <c r="C15">
        <v>285</v>
      </c>
      <c r="D15">
        <v>779</v>
      </c>
      <c r="E15">
        <v>9957</v>
      </c>
      <c r="F15" s="30">
        <v>1545</v>
      </c>
      <c r="I15" s="39"/>
      <c r="J15" s="39"/>
      <c r="K15" s="39"/>
      <c r="L15" s="39"/>
      <c r="M15" s="39"/>
      <c r="N15" s="39"/>
    </row>
    <row r="16" spans="1:14" ht="15.75">
      <c r="A16" t="s">
        <v>330</v>
      </c>
      <c r="B16" t="s">
        <v>331</v>
      </c>
      <c r="C16">
        <v>250</v>
      </c>
      <c r="D16">
        <v>748</v>
      </c>
      <c r="E16">
        <v>2606</v>
      </c>
      <c r="F16" s="31">
        <v>730</v>
      </c>
      <c r="J16" s="40" t="s">
        <v>45</v>
      </c>
      <c r="K16" s="40"/>
      <c r="L16" s="40"/>
      <c r="M16" s="40"/>
      <c r="N16" s="40"/>
    </row>
    <row r="17" spans="1:14">
      <c r="A17" t="s">
        <v>332</v>
      </c>
      <c r="B17" t="s">
        <v>333</v>
      </c>
      <c r="C17">
        <v>11583</v>
      </c>
      <c r="D17">
        <v>10687</v>
      </c>
      <c r="E17">
        <v>47299</v>
      </c>
      <c r="F17" s="30">
        <v>50452</v>
      </c>
      <c r="J17" s="41" t="s">
        <v>46</v>
      </c>
      <c r="K17" s="41"/>
      <c r="L17" s="41"/>
      <c r="M17" s="41"/>
      <c r="N17" s="41"/>
    </row>
    <row r="18" spans="1:14" ht="18.75">
      <c r="A18" t="s">
        <v>334</v>
      </c>
      <c r="B18" t="s">
        <v>335</v>
      </c>
      <c r="C18">
        <v>1445</v>
      </c>
      <c r="D18">
        <v>1103</v>
      </c>
      <c r="E18">
        <v>2489</v>
      </c>
      <c r="F18" s="31">
        <v>2331</v>
      </c>
      <c r="J18" s="16" t="s">
        <v>47</v>
      </c>
      <c r="K18" s="16" t="s">
        <v>48</v>
      </c>
      <c r="L18" s="17"/>
      <c r="M18" s="18" t="s">
        <v>49</v>
      </c>
      <c r="N18" s="16" t="s">
        <v>50</v>
      </c>
    </row>
    <row r="19" spans="1:14" ht="15.75">
      <c r="A19" t="s">
        <v>336</v>
      </c>
      <c r="B19" t="s">
        <v>337</v>
      </c>
      <c r="C19">
        <v>10550</v>
      </c>
      <c r="D19">
        <v>8848</v>
      </c>
      <c r="E19">
        <v>34764</v>
      </c>
      <c r="F19" s="30">
        <v>45647</v>
      </c>
      <c r="J19" s="19">
        <f>K5</f>
        <v>0.1382170600939068</v>
      </c>
      <c r="K19" s="20">
        <f>K8</f>
        <v>3.1037741301057627E-2</v>
      </c>
      <c r="L19" s="21"/>
      <c r="M19" s="22">
        <f>K19/1.645</f>
        <v>1.8867927842588225E-2</v>
      </c>
      <c r="N19" s="23">
        <f>ABS(J19-J21)</f>
        <v>1.7829399060932116E-3</v>
      </c>
    </row>
    <row r="20" spans="1:14" ht="18.75">
      <c r="A20" t="s">
        <v>338</v>
      </c>
      <c r="B20" t="s">
        <v>339</v>
      </c>
      <c r="C20">
        <v>1368</v>
      </c>
      <c r="D20">
        <v>963</v>
      </c>
      <c r="E20">
        <v>2617</v>
      </c>
      <c r="F20" s="31">
        <v>2772</v>
      </c>
      <c r="J20" s="16" t="s">
        <v>51</v>
      </c>
      <c r="K20" s="16" t="s">
        <v>52</v>
      </c>
      <c r="L20" s="17"/>
      <c r="M20" s="18" t="s">
        <v>53</v>
      </c>
      <c r="N20" s="16" t="s">
        <v>54</v>
      </c>
    </row>
    <row r="21" spans="1:14" ht="15.75">
      <c r="A21" t="s">
        <v>340</v>
      </c>
      <c r="B21" t="s">
        <v>341</v>
      </c>
      <c r="C21">
        <v>1033</v>
      </c>
      <c r="D21">
        <v>1839</v>
      </c>
      <c r="E21">
        <v>12535</v>
      </c>
      <c r="F21" s="30">
        <v>4805</v>
      </c>
      <c r="J21" s="19">
        <v>0.14000000000000001</v>
      </c>
      <c r="K21" s="20">
        <v>0.02</v>
      </c>
      <c r="L21" s="24"/>
      <c r="M21" s="25">
        <f>K21/1.645</f>
        <v>1.2158054711246201E-2</v>
      </c>
      <c r="N21" s="25">
        <f>ABS((N19)/(SQRT(((M19^2)+(M21^2)))))</f>
        <v>7.9432878111933877E-2</v>
      </c>
    </row>
    <row r="22" spans="1:14" ht="15.75">
      <c r="A22" t="s">
        <v>342</v>
      </c>
      <c r="B22" t="s">
        <v>343</v>
      </c>
      <c r="C22">
        <v>616</v>
      </c>
      <c r="D22">
        <v>784</v>
      </c>
      <c r="E22">
        <v>1958</v>
      </c>
      <c r="F22" s="31">
        <v>1613</v>
      </c>
      <c r="J22" s="17"/>
      <c r="K22" s="17"/>
      <c r="L22" s="17"/>
      <c r="M22" s="17"/>
      <c r="N22" s="17"/>
    </row>
    <row r="23" spans="1:14" ht="15.75">
      <c r="A23" t="s">
        <v>344</v>
      </c>
      <c r="B23" t="s">
        <v>345</v>
      </c>
      <c r="C23">
        <v>18261</v>
      </c>
      <c r="D23">
        <v>18235</v>
      </c>
      <c r="E23">
        <v>74003</v>
      </c>
      <c r="F23" s="30">
        <v>108410</v>
      </c>
      <c r="J23" s="38" t="s">
        <v>55</v>
      </c>
      <c r="K23" s="38"/>
      <c r="L23" s="38"/>
      <c r="M23" s="17" t="str">
        <f>IF(N21&gt;1.645, "Significant", "Not Significant")</f>
        <v>Not Significant</v>
      </c>
      <c r="N23" s="17"/>
    </row>
    <row r="24" spans="1:14" ht="15.75">
      <c r="A24" t="s">
        <v>346</v>
      </c>
      <c r="B24" t="s">
        <v>347</v>
      </c>
      <c r="C24">
        <v>1394</v>
      </c>
      <c r="D24">
        <v>1506</v>
      </c>
      <c r="E24">
        <v>1982</v>
      </c>
      <c r="F24" s="31">
        <v>2090</v>
      </c>
      <c r="J24" s="38" t="s">
        <v>56</v>
      </c>
      <c r="K24" s="38"/>
      <c r="L24" s="38"/>
      <c r="M24" s="17" t="str">
        <f>IF(N21&gt;1.96, "Significant", "Not Significant")</f>
        <v>Not Significant</v>
      </c>
      <c r="N24" s="17"/>
    </row>
    <row r="25" spans="1:14" ht="15.75">
      <c r="A25" t="s">
        <v>348</v>
      </c>
      <c r="B25" t="s">
        <v>349</v>
      </c>
      <c r="C25">
        <v>17152</v>
      </c>
      <c r="D25">
        <v>14372</v>
      </c>
      <c r="E25">
        <v>49534</v>
      </c>
      <c r="F25" s="30">
        <v>94823</v>
      </c>
      <c r="J25" s="38" t="s">
        <v>57</v>
      </c>
      <c r="K25" s="38"/>
      <c r="L25" s="38"/>
      <c r="M25" s="17" t="str">
        <f>IF(N21&gt;2.576, "Significant", "Not Significant")</f>
        <v>Not Significant</v>
      </c>
      <c r="N25" s="17"/>
    </row>
    <row r="26" spans="1:14">
      <c r="A26" t="s">
        <v>350</v>
      </c>
      <c r="B26" t="s">
        <v>351</v>
      </c>
      <c r="C26">
        <v>1431</v>
      </c>
      <c r="D26">
        <v>1903</v>
      </c>
      <c r="E26">
        <v>3285</v>
      </c>
      <c r="F26" s="31">
        <v>2971</v>
      </c>
    </row>
    <row r="27" spans="1:14">
      <c r="A27" t="s">
        <v>352</v>
      </c>
      <c r="B27" t="s">
        <v>353</v>
      </c>
      <c r="C27">
        <v>1109</v>
      </c>
      <c r="D27">
        <v>3863</v>
      </c>
      <c r="E27">
        <v>24469</v>
      </c>
      <c r="F27" s="30">
        <v>13587</v>
      </c>
    </row>
    <row r="28" spans="1:14">
      <c r="A28" t="s">
        <v>354</v>
      </c>
      <c r="B28" t="s">
        <v>355</v>
      </c>
      <c r="C28">
        <v>653</v>
      </c>
      <c r="D28">
        <v>1546</v>
      </c>
      <c r="E28">
        <v>2976</v>
      </c>
      <c r="F28" s="31">
        <v>2080</v>
      </c>
    </row>
    <row r="29" spans="1:14">
      <c r="A29" t="s">
        <v>356</v>
      </c>
      <c r="B29" t="s">
        <v>357</v>
      </c>
      <c r="C29">
        <v>16134</v>
      </c>
      <c r="D29">
        <v>13423</v>
      </c>
      <c r="E29">
        <v>67143</v>
      </c>
      <c r="F29" s="30">
        <v>97702</v>
      </c>
    </row>
    <row r="30" spans="1:14">
      <c r="A30" t="s">
        <v>358</v>
      </c>
      <c r="B30" t="s">
        <v>359</v>
      </c>
      <c r="C30">
        <v>1046</v>
      </c>
      <c r="D30">
        <v>1013</v>
      </c>
      <c r="E30">
        <v>183</v>
      </c>
      <c r="F30" s="31">
        <v>287</v>
      </c>
    </row>
    <row r="31" spans="1:14">
      <c r="A31" t="s">
        <v>360</v>
      </c>
      <c r="B31" t="s">
        <v>361</v>
      </c>
      <c r="C31">
        <v>15508</v>
      </c>
      <c r="D31">
        <v>10711</v>
      </c>
      <c r="E31">
        <v>43072</v>
      </c>
      <c r="F31" s="30">
        <v>90274</v>
      </c>
    </row>
    <row r="32" spans="1:14">
      <c r="A32" t="s">
        <v>362</v>
      </c>
      <c r="B32" t="s">
        <v>363</v>
      </c>
      <c r="C32">
        <v>1161</v>
      </c>
      <c r="D32">
        <v>1741</v>
      </c>
      <c r="E32">
        <v>2720</v>
      </c>
      <c r="F32" s="31">
        <v>2013</v>
      </c>
    </row>
    <row r="33" spans="1:6">
      <c r="A33" t="s">
        <v>364</v>
      </c>
      <c r="B33" t="s">
        <v>365</v>
      </c>
      <c r="C33">
        <v>626</v>
      </c>
      <c r="D33">
        <v>2712</v>
      </c>
      <c r="E33">
        <v>24071</v>
      </c>
      <c r="F33" s="30">
        <v>7428</v>
      </c>
    </row>
    <row r="34" spans="1:6">
      <c r="A34" t="s">
        <v>366</v>
      </c>
      <c r="B34" t="s">
        <v>367</v>
      </c>
      <c r="C34">
        <v>647</v>
      </c>
      <c r="D34">
        <v>1708</v>
      </c>
      <c r="E34">
        <v>2736</v>
      </c>
      <c r="F34" s="31">
        <v>2016</v>
      </c>
    </row>
    <row r="35" spans="1:6">
      <c r="A35" t="s">
        <v>368</v>
      </c>
      <c r="B35" t="s">
        <v>369</v>
      </c>
      <c r="C35">
        <v>11755</v>
      </c>
      <c r="D35">
        <v>13040</v>
      </c>
      <c r="E35">
        <v>47662</v>
      </c>
      <c r="F35" s="30">
        <v>84076</v>
      </c>
    </row>
    <row r="36" spans="1:6">
      <c r="A36" t="s">
        <v>370</v>
      </c>
      <c r="B36" t="s">
        <v>371</v>
      </c>
      <c r="C36">
        <v>392</v>
      </c>
      <c r="D36">
        <v>392</v>
      </c>
      <c r="E36">
        <v>173</v>
      </c>
      <c r="F36" s="31">
        <v>121</v>
      </c>
    </row>
    <row r="37" spans="1:6">
      <c r="A37" t="s">
        <v>372</v>
      </c>
      <c r="B37" t="s">
        <v>373</v>
      </c>
      <c r="C37">
        <v>10784</v>
      </c>
      <c r="D37">
        <v>10924</v>
      </c>
      <c r="E37">
        <v>35583</v>
      </c>
      <c r="F37" s="30">
        <v>79274</v>
      </c>
    </row>
    <row r="38" spans="1:6">
      <c r="A38" t="s">
        <v>374</v>
      </c>
      <c r="B38" t="s">
        <v>375</v>
      </c>
      <c r="C38">
        <v>754</v>
      </c>
      <c r="D38">
        <v>1021</v>
      </c>
      <c r="E38">
        <v>2505</v>
      </c>
      <c r="F38" s="31">
        <v>1142</v>
      </c>
    </row>
    <row r="39" spans="1:6">
      <c r="A39" t="s">
        <v>376</v>
      </c>
      <c r="B39" t="s">
        <v>377</v>
      </c>
      <c r="C39">
        <v>971</v>
      </c>
      <c r="D39">
        <v>2116</v>
      </c>
      <c r="E39">
        <v>12079</v>
      </c>
      <c r="F39" s="30">
        <v>4802</v>
      </c>
    </row>
    <row r="40" spans="1:6">
      <c r="A40" t="s">
        <v>378</v>
      </c>
      <c r="B40" t="s">
        <v>379</v>
      </c>
      <c r="C40">
        <v>609</v>
      </c>
      <c r="D40">
        <v>895</v>
      </c>
      <c r="E40">
        <v>2481</v>
      </c>
      <c r="F40" s="31">
        <v>1137</v>
      </c>
    </row>
    <row r="41" spans="1:6">
      <c r="A41" t="s">
        <v>380</v>
      </c>
      <c r="B41" t="s">
        <v>381</v>
      </c>
      <c r="C41">
        <v>6703</v>
      </c>
      <c r="D41">
        <v>11762</v>
      </c>
      <c r="E41">
        <v>30888</v>
      </c>
      <c r="F41" s="30">
        <v>78914</v>
      </c>
    </row>
    <row r="42" spans="1:6">
      <c r="A42" t="s">
        <v>382</v>
      </c>
      <c r="B42" t="s">
        <v>383</v>
      </c>
      <c r="C42">
        <v>504</v>
      </c>
      <c r="D42">
        <v>366</v>
      </c>
      <c r="E42">
        <v>104</v>
      </c>
      <c r="F42" s="31">
        <v>287</v>
      </c>
    </row>
    <row r="43" spans="1:6">
      <c r="A43" t="s">
        <v>384</v>
      </c>
      <c r="B43" t="s">
        <v>385</v>
      </c>
      <c r="C43">
        <v>6345</v>
      </c>
      <c r="D43">
        <v>11046</v>
      </c>
      <c r="E43">
        <v>25107</v>
      </c>
      <c r="F43" s="30">
        <v>73812</v>
      </c>
    </row>
    <row r="44" spans="1:6">
      <c r="A44" t="s">
        <v>386</v>
      </c>
      <c r="B44" t="s">
        <v>387</v>
      </c>
      <c r="C44">
        <v>594</v>
      </c>
      <c r="D44">
        <v>719</v>
      </c>
      <c r="E44">
        <v>1459</v>
      </c>
      <c r="F44" s="31">
        <v>1502</v>
      </c>
    </row>
    <row r="45" spans="1:6">
      <c r="A45" t="s">
        <v>388</v>
      </c>
      <c r="B45" t="s">
        <v>389</v>
      </c>
      <c r="C45">
        <v>358</v>
      </c>
      <c r="D45">
        <v>716</v>
      </c>
      <c r="E45">
        <v>5781</v>
      </c>
      <c r="F45" s="30">
        <v>5102</v>
      </c>
    </row>
    <row r="46" spans="1:6">
      <c r="A46" t="s">
        <v>390</v>
      </c>
      <c r="B46" t="s">
        <v>391</v>
      </c>
      <c r="C46">
        <v>327</v>
      </c>
      <c r="D46">
        <v>617</v>
      </c>
      <c r="E46">
        <v>1466</v>
      </c>
      <c r="F46" s="31">
        <v>1456</v>
      </c>
    </row>
    <row r="47" spans="1:6">
      <c r="A47" t="s">
        <v>392</v>
      </c>
      <c r="B47" t="s">
        <v>393</v>
      </c>
      <c r="C47">
        <v>4191</v>
      </c>
      <c r="D47">
        <v>5967</v>
      </c>
      <c r="E47">
        <v>14552</v>
      </c>
      <c r="F47" s="30">
        <v>53638</v>
      </c>
    </row>
    <row r="48" spans="1:6">
      <c r="A48" t="s">
        <v>394</v>
      </c>
      <c r="B48" t="s">
        <v>395</v>
      </c>
      <c r="C48">
        <v>592</v>
      </c>
      <c r="D48">
        <v>190</v>
      </c>
      <c r="E48">
        <v>4</v>
      </c>
      <c r="F48" s="31">
        <v>285</v>
      </c>
    </row>
    <row r="49" spans="1:6">
      <c r="A49" t="s">
        <v>396</v>
      </c>
      <c r="B49" t="s">
        <v>397</v>
      </c>
      <c r="C49">
        <v>3919</v>
      </c>
      <c r="D49">
        <v>5967</v>
      </c>
      <c r="E49">
        <v>13824</v>
      </c>
      <c r="F49" s="30">
        <v>53283</v>
      </c>
    </row>
    <row r="50" spans="1:6">
      <c r="A50" t="s">
        <v>398</v>
      </c>
      <c r="B50" t="s">
        <v>399</v>
      </c>
      <c r="C50">
        <v>586</v>
      </c>
      <c r="D50">
        <v>190</v>
      </c>
      <c r="E50">
        <v>416</v>
      </c>
      <c r="F50" s="31">
        <v>492</v>
      </c>
    </row>
    <row r="51" spans="1:6">
      <c r="A51" t="s">
        <v>400</v>
      </c>
      <c r="B51" t="s">
        <v>401</v>
      </c>
      <c r="C51">
        <v>272</v>
      </c>
      <c r="D51">
        <v>0</v>
      </c>
      <c r="E51">
        <v>728</v>
      </c>
      <c r="F51" s="30">
        <v>355</v>
      </c>
    </row>
    <row r="52" spans="1:6">
      <c r="A52" t="s">
        <v>402</v>
      </c>
      <c r="B52" t="s">
        <v>403</v>
      </c>
      <c r="C52">
        <v>450</v>
      </c>
      <c r="D52">
        <v>228</v>
      </c>
      <c r="E52">
        <v>417</v>
      </c>
      <c r="F52" s="31">
        <v>405</v>
      </c>
    </row>
    <row r="53" spans="1:6">
      <c r="A53" t="s">
        <v>404</v>
      </c>
      <c r="B53" t="s">
        <v>405</v>
      </c>
      <c r="C53">
        <v>2044</v>
      </c>
      <c r="D53">
        <v>3292</v>
      </c>
      <c r="E53">
        <v>7245</v>
      </c>
      <c r="F53" s="30">
        <v>28918</v>
      </c>
    </row>
    <row r="54" spans="1:6">
      <c r="A54" t="s">
        <v>406</v>
      </c>
      <c r="B54" t="s">
        <v>407</v>
      </c>
      <c r="C54">
        <v>556</v>
      </c>
      <c r="D54">
        <v>201</v>
      </c>
      <c r="E54">
        <v>119</v>
      </c>
      <c r="F54" s="31">
        <v>583</v>
      </c>
    </row>
    <row r="55" spans="1:6">
      <c r="A55" t="s">
        <v>408</v>
      </c>
      <c r="B55" t="s">
        <v>409</v>
      </c>
      <c r="C55">
        <v>1908</v>
      </c>
      <c r="D55">
        <v>3292</v>
      </c>
      <c r="E55">
        <v>7108</v>
      </c>
      <c r="F55" s="30">
        <v>28820</v>
      </c>
    </row>
    <row r="56" spans="1:6">
      <c r="A56" t="s">
        <v>410</v>
      </c>
      <c r="B56" t="s">
        <v>411</v>
      </c>
      <c r="C56">
        <v>677</v>
      </c>
      <c r="D56">
        <v>201</v>
      </c>
      <c r="E56">
        <v>259</v>
      </c>
      <c r="F56" s="31">
        <v>603</v>
      </c>
    </row>
    <row r="57" spans="1:6">
      <c r="A57" t="s">
        <v>412</v>
      </c>
      <c r="B57" t="s">
        <v>413</v>
      </c>
      <c r="C57">
        <v>136</v>
      </c>
      <c r="D57">
        <v>0</v>
      </c>
      <c r="E57">
        <v>137</v>
      </c>
      <c r="F57" s="30">
        <v>98</v>
      </c>
    </row>
    <row r="58" spans="1:6">
      <c r="A58" t="s">
        <v>414</v>
      </c>
      <c r="B58" t="s">
        <v>415</v>
      </c>
      <c r="C58">
        <v>234</v>
      </c>
      <c r="D58">
        <v>228</v>
      </c>
      <c r="E58">
        <v>232</v>
      </c>
      <c r="F58" s="31">
        <v>115</v>
      </c>
    </row>
  </sheetData>
  <mergeCells count="6">
    <mergeCell ref="J25:L25"/>
    <mergeCell ref="I12:N15"/>
    <mergeCell ref="J16:N16"/>
    <mergeCell ref="J17:N17"/>
    <mergeCell ref="J23:L23"/>
    <mergeCell ref="J24:L24"/>
  </mergeCells>
  <conditionalFormatting sqref="M23:M25">
    <cfRule type="cellIs" dxfId="2" priority="1" operator="equal">
      <formula>"Significant"</formula>
    </cfRule>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24650-4F47-4A3E-8654-FF75355E9CAA}">
  <dimension ref="A1:Z233"/>
  <sheetViews>
    <sheetView topLeftCell="A192" zoomScale="70" zoomScaleNormal="70" workbookViewId="0">
      <selection activeCell="X177" sqref="X177"/>
    </sheetView>
  </sheetViews>
  <sheetFormatPr defaultRowHeight="14.25"/>
  <cols>
    <col min="22" max="22" width="8.75" customWidth="1"/>
  </cols>
  <sheetData>
    <row r="1" spans="1:25" ht="12" customHeight="1">
      <c r="A1" s="56" t="s">
        <v>17</v>
      </c>
      <c r="B1" s="56"/>
      <c r="C1" s="56"/>
      <c r="D1" s="56"/>
      <c r="E1" s="8"/>
      <c r="F1" s="8"/>
      <c r="G1" s="8"/>
      <c r="H1" s="8"/>
    </row>
    <row r="2" spans="1:25" ht="12" customHeight="1">
      <c r="A2" s="56" t="s">
        <v>59</v>
      </c>
      <c r="B2" s="56"/>
      <c r="C2" s="56"/>
      <c r="D2" s="56"/>
      <c r="E2" s="8"/>
      <c r="F2" s="8"/>
      <c r="G2" s="8"/>
      <c r="H2" s="8"/>
    </row>
    <row r="3" spans="1:25" ht="12" customHeight="1">
      <c r="A3" s="8" t="s">
        <v>19</v>
      </c>
      <c r="B3" s="56" t="s">
        <v>20</v>
      </c>
      <c r="C3" s="56"/>
      <c r="D3" s="56"/>
      <c r="E3" s="56"/>
      <c r="F3" s="8"/>
      <c r="G3" s="8"/>
      <c r="H3" s="8"/>
    </row>
    <row r="4" spans="1:25" ht="13.9" customHeight="1">
      <c r="A4" s="8"/>
      <c r="B4" s="56"/>
      <c r="C4" s="56"/>
      <c r="D4" s="56"/>
      <c r="E4" s="56"/>
      <c r="F4" s="8"/>
      <c r="G4" s="8"/>
      <c r="H4" s="8"/>
    </row>
    <row r="5" spans="1:25" ht="12" customHeight="1">
      <c r="A5" s="8" t="s">
        <v>19</v>
      </c>
      <c r="B5" s="56" t="s">
        <v>44</v>
      </c>
      <c r="C5" s="56"/>
      <c r="D5" s="56"/>
      <c r="E5" s="56"/>
      <c r="F5" s="8"/>
      <c r="G5" s="8"/>
      <c r="H5" s="8"/>
    </row>
    <row r="6" spans="1:25" ht="13.9" customHeight="1">
      <c r="A6" s="8"/>
      <c r="B6" s="56"/>
      <c r="C6" s="56"/>
      <c r="D6" s="56"/>
      <c r="E6" s="56"/>
      <c r="F6" s="8"/>
      <c r="G6" s="8"/>
      <c r="H6" s="8"/>
    </row>
    <row r="7" spans="1:25" ht="13.9" customHeight="1">
      <c r="A7" s="8"/>
      <c r="B7" s="8"/>
      <c r="C7" s="8"/>
      <c r="D7" s="8"/>
      <c r="E7" s="8"/>
      <c r="F7" s="8"/>
      <c r="G7" s="8"/>
      <c r="H7" s="8"/>
    </row>
    <row r="8" spans="1:25" ht="13.9" customHeight="1">
      <c r="A8" s="8"/>
      <c r="B8" s="8"/>
      <c r="C8" s="8"/>
      <c r="D8" s="57" t="s">
        <v>1</v>
      </c>
      <c r="E8" s="57"/>
      <c r="F8" s="57"/>
      <c r="G8" s="48" t="s">
        <v>7</v>
      </c>
      <c r="H8" s="48"/>
      <c r="I8" s="48"/>
      <c r="J8" s="48"/>
      <c r="K8" s="48" t="s">
        <v>2</v>
      </c>
      <c r="L8" s="59"/>
      <c r="M8" s="59"/>
      <c r="N8" s="59"/>
      <c r="O8" s="48" t="s">
        <v>8</v>
      </c>
      <c r="P8" s="48"/>
      <c r="Q8" s="48"/>
      <c r="R8" s="48"/>
    </row>
    <row r="9" spans="1:25" ht="12" customHeight="1">
      <c r="A9" s="60" t="s">
        <v>19</v>
      </c>
      <c r="B9" s="60"/>
      <c r="C9" s="60"/>
      <c r="D9" s="55" t="s">
        <v>22</v>
      </c>
      <c r="E9" s="55"/>
      <c r="F9" s="55"/>
      <c r="G9" s="55"/>
      <c r="H9" s="55" t="s">
        <v>22</v>
      </c>
      <c r="I9" s="55"/>
      <c r="J9" s="55"/>
      <c r="K9" s="55"/>
      <c r="L9" s="55" t="s">
        <v>22</v>
      </c>
      <c r="M9" s="55"/>
      <c r="N9" s="55"/>
      <c r="O9" s="55"/>
      <c r="P9" s="55" t="s">
        <v>22</v>
      </c>
      <c r="Q9" s="55"/>
      <c r="R9" s="55"/>
      <c r="S9" s="55"/>
    </row>
    <row r="10" spans="1:25" ht="12" customHeight="1">
      <c r="A10" s="13"/>
      <c r="B10" s="14"/>
      <c r="C10" s="15"/>
      <c r="D10" s="55" t="s">
        <v>23</v>
      </c>
      <c r="E10" s="55"/>
      <c r="F10" s="55"/>
      <c r="G10" s="9" t="s">
        <v>24</v>
      </c>
      <c r="H10" s="55" t="s">
        <v>23</v>
      </c>
      <c r="I10" s="55"/>
      <c r="J10" s="55"/>
      <c r="K10" s="9" t="s">
        <v>24</v>
      </c>
      <c r="L10" s="55" t="s">
        <v>23</v>
      </c>
      <c r="M10" s="55"/>
      <c r="N10" s="55"/>
      <c r="O10" s="9" t="s">
        <v>24</v>
      </c>
      <c r="P10" s="55" t="s">
        <v>23</v>
      </c>
      <c r="Q10" s="55"/>
      <c r="R10" s="55"/>
      <c r="S10" s="9" t="s">
        <v>24</v>
      </c>
      <c r="V10" t="s">
        <v>1</v>
      </c>
      <c r="W10" t="s">
        <v>7</v>
      </c>
      <c r="X10" t="s">
        <v>2</v>
      </c>
      <c r="Y10" t="s">
        <v>8</v>
      </c>
    </row>
    <row r="11" spans="1:25" ht="12" customHeight="1">
      <c r="A11" s="55" t="s">
        <v>25</v>
      </c>
      <c r="B11" s="55"/>
      <c r="C11" s="55"/>
      <c r="D11" s="58">
        <v>82817</v>
      </c>
      <c r="E11" s="55"/>
      <c r="F11" s="55"/>
      <c r="G11" s="10">
        <v>2709</v>
      </c>
      <c r="H11" s="58">
        <v>99739</v>
      </c>
      <c r="I11" s="55"/>
      <c r="J11" s="55"/>
      <c r="K11" s="10">
        <v>4359</v>
      </c>
      <c r="L11" s="58">
        <v>414115</v>
      </c>
      <c r="M11" s="55"/>
      <c r="N11" s="55"/>
      <c r="O11" s="9">
        <v>760</v>
      </c>
      <c r="P11" s="58">
        <v>594888</v>
      </c>
      <c r="Q11" s="55"/>
      <c r="R11" s="55"/>
      <c r="S11" s="10">
        <v>1825</v>
      </c>
      <c r="U11" t="s">
        <v>26</v>
      </c>
      <c r="V11" s="11">
        <f>D14+D17+D20+D23+D26+D29+D32</f>
        <v>6563</v>
      </c>
      <c r="W11">
        <f>H14+H17+H20+H23+H26+H29+H32</f>
        <v>9761</v>
      </c>
      <c r="X11" s="11">
        <f>L14+L17+L20+L23+L26+L29+L32</f>
        <v>91644</v>
      </c>
      <c r="Y11">
        <f>P14+P17+P20+P23+P26+P29+P32</f>
        <v>35729</v>
      </c>
    </row>
    <row r="12" spans="1:25" ht="12" customHeight="1">
      <c r="A12" s="55" t="s">
        <v>27</v>
      </c>
      <c r="B12" s="55"/>
      <c r="C12" s="55"/>
      <c r="D12" s="58">
        <v>5180</v>
      </c>
      <c r="E12" s="55"/>
      <c r="F12" s="55"/>
      <c r="G12" s="9">
        <v>680</v>
      </c>
      <c r="H12" s="58">
        <v>7448</v>
      </c>
      <c r="I12" s="55"/>
      <c r="J12" s="55"/>
      <c r="K12" s="10">
        <v>1991</v>
      </c>
      <c r="L12" s="58">
        <v>43015</v>
      </c>
      <c r="M12" s="55"/>
      <c r="N12" s="55"/>
      <c r="O12" s="10">
        <v>1351</v>
      </c>
      <c r="P12" s="58">
        <v>33318</v>
      </c>
      <c r="Q12" s="55"/>
      <c r="R12" s="55"/>
      <c r="S12" s="10">
        <v>1279</v>
      </c>
      <c r="U12" t="s">
        <v>6</v>
      </c>
      <c r="V12">
        <f>D12+D15+D18+D21+D24+D27+D30</f>
        <v>77145</v>
      </c>
      <c r="W12">
        <f>H12+H15+H18+H21+H24+H27+H30</f>
        <v>90658</v>
      </c>
      <c r="X12">
        <f>L12+L15+L18+L21+L24+L27+L30</f>
        <v>393681</v>
      </c>
      <c r="Y12">
        <f>P12+P15+P18+P21+P24+P27+P30</f>
        <v>516721</v>
      </c>
    </row>
    <row r="13" spans="1:25" ht="12" customHeight="1">
      <c r="A13" s="55" t="s">
        <v>28</v>
      </c>
      <c r="B13" s="55"/>
      <c r="C13" s="55"/>
      <c r="D13" s="58">
        <v>4776</v>
      </c>
      <c r="E13" s="55"/>
      <c r="F13" s="55"/>
      <c r="G13" s="9">
        <v>678</v>
      </c>
      <c r="H13" s="58">
        <v>6128</v>
      </c>
      <c r="I13" s="55"/>
      <c r="J13" s="55"/>
      <c r="K13" s="10">
        <v>1996</v>
      </c>
      <c r="L13" s="58">
        <v>39202</v>
      </c>
      <c r="M13" s="55"/>
      <c r="N13" s="55"/>
      <c r="O13" s="10">
        <v>2153</v>
      </c>
      <c r="P13" s="58">
        <v>32540</v>
      </c>
      <c r="Q13" s="55"/>
      <c r="R13" s="55"/>
      <c r="S13" s="10">
        <v>1443</v>
      </c>
      <c r="U13" t="s">
        <v>29</v>
      </c>
      <c r="V13" s="7">
        <f>V11/V12</f>
        <v>8.5073562771404501E-2</v>
      </c>
      <c r="W13" s="7">
        <f>W11/W12</f>
        <v>0.10766838006574157</v>
      </c>
      <c r="X13" s="7">
        <f>X11/X12</f>
        <v>0.23278745989773447</v>
      </c>
      <c r="Y13" s="7">
        <f>Y11/Y12</f>
        <v>6.9145631781948089E-2</v>
      </c>
    </row>
    <row r="14" spans="1:25" ht="12" customHeight="1">
      <c r="A14" s="55" t="s">
        <v>30</v>
      </c>
      <c r="B14" s="55"/>
      <c r="C14" s="55"/>
      <c r="D14" s="55">
        <v>404</v>
      </c>
      <c r="E14" s="55"/>
      <c r="F14" s="55"/>
      <c r="G14" s="9">
        <v>309</v>
      </c>
      <c r="H14" s="58">
        <v>1320</v>
      </c>
      <c r="I14" s="55"/>
      <c r="J14" s="55"/>
      <c r="K14" s="9">
        <v>983</v>
      </c>
      <c r="L14" s="58">
        <v>3813</v>
      </c>
      <c r="M14" s="55"/>
      <c r="N14" s="55"/>
      <c r="O14" s="10">
        <v>1736</v>
      </c>
      <c r="P14" s="55">
        <v>778</v>
      </c>
      <c r="Q14" s="55"/>
      <c r="R14" s="55"/>
      <c r="S14" s="9">
        <v>483</v>
      </c>
      <c r="U14" t="s">
        <v>31</v>
      </c>
      <c r="V14">
        <f>SQRT(SUMSQ(G14,G17,G20,G23,G26,G29,G32))</f>
        <v>1466.3492080674371</v>
      </c>
      <c r="W14">
        <f>SQRT(SUMSQ(K14,K17,K20,K23,K26,K29,K32))</f>
        <v>2290.2375422649939</v>
      </c>
      <c r="X14">
        <f>SQRT(SUMSQ(O14,O17,O20,O23,O26,O29,O32))</f>
        <v>6813.382419914502</v>
      </c>
      <c r="Y14">
        <f>SQRT(SUMSQ(S14,S17,S20,S23,S26,S29,S32))</f>
        <v>3633.466939439521</v>
      </c>
    </row>
    <row r="15" spans="1:25" ht="12" customHeight="1">
      <c r="A15" s="55" t="s">
        <v>32</v>
      </c>
      <c r="B15" s="55"/>
      <c r="C15" s="55"/>
      <c r="D15" s="58">
        <v>11675</v>
      </c>
      <c r="E15" s="55"/>
      <c r="F15" s="55"/>
      <c r="G15" s="10">
        <v>1466</v>
      </c>
      <c r="H15" s="58">
        <v>16051</v>
      </c>
      <c r="I15" s="55"/>
      <c r="J15" s="55"/>
      <c r="K15" s="10">
        <v>2135</v>
      </c>
      <c r="L15" s="58">
        <v>90473</v>
      </c>
      <c r="M15" s="55"/>
      <c r="N15" s="55"/>
      <c r="O15" s="10">
        <v>1696</v>
      </c>
      <c r="P15" s="58">
        <v>67934</v>
      </c>
      <c r="Q15" s="55"/>
      <c r="R15" s="55"/>
      <c r="S15" s="10">
        <v>1562</v>
      </c>
      <c r="U15" t="s">
        <v>33</v>
      </c>
      <c r="V15">
        <f>SQRT(SUMSQ(G12,G15,G18,G21,G24,G27,G30))</f>
        <v>2449.7318220572633</v>
      </c>
      <c r="W15">
        <f>SQRT(SUMSQ(K12,K15,K18,K21,K24,K27,K30))</f>
        <v>3905.122277214889</v>
      </c>
      <c r="X15">
        <f>SQRT(SUMSQ(O12,O15,O18,O21,O24,O27,O30))</f>
        <v>3517.8769165506628</v>
      </c>
      <c r="Y15">
        <f>SQRT(SUMSQ(S12,S15,S18,S21,S24,S27,S30))</f>
        <v>3628.3668502509499</v>
      </c>
    </row>
    <row r="16" spans="1:25" ht="12" customHeight="1">
      <c r="A16" s="55" t="s">
        <v>28</v>
      </c>
      <c r="B16" s="55"/>
      <c r="C16" s="55"/>
      <c r="D16" s="58">
        <v>11501</v>
      </c>
      <c r="E16" s="55"/>
      <c r="F16" s="55"/>
      <c r="G16" s="10">
        <v>1490</v>
      </c>
      <c r="H16" s="58">
        <v>15239</v>
      </c>
      <c r="I16" s="55"/>
      <c r="J16" s="55"/>
      <c r="K16" s="10">
        <v>2161</v>
      </c>
      <c r="L16" s="58">
        <v>78016</v>
      </c>
      <c r="M16" s="55"/>
      <c r="N16" s="55"/>
      <c r="O16" s="10">
        <v>3448</v>
      </c>
      <c r="P16" s="58">
        <v>65988</v>
      </c>
      <c r="Q16" s="55"/>
      <c r="R16" s="55"/>
      <c r="S16" s="10">
        <v>1645</v>
      </c>
      <c r="U16" t="s">
        <v>34</v>
      </c>
      <c r="V16" s="7">
        <f>(SQRT(V14^2-(V13^2*V15^2)))/V12</f>
        <v>1.8814745219706823E-2</v>
      </c>
      <c r="W16" s="7">
        <f>(SQRT(W14^2-(W13^2*W15^2)))/W12</f>
        <v>2.4833013918332588E-2</v>
      </c>
      <c r="X16" s="7">
        <f>(SQRT(X14^2-(X13^2*X15^2)))/X12</f>
        <v>1.7181396858835657E-2</v>
      </c>
      <c r="Y16" s="7">
        <f>(SQRT(Y14^2-(Y13^2*Y15^2)))/Y12</f>
        <v>7.0149944358968066E-3</v>
      </c>
    </row>
    <row r="17" spans="1:26" ht="12" customHeight="1">
      <c r="A17" s="55" t="s">
        <v>30</v>
      </c>
      <c r="B17" s="55"/>
      <c r="C17" s="55"/>
      <c r="D17" s="55">
        <v>174</v>
      </c>
      <c r="E17" s="55"/>
      <c r="F17" s="55"/>
      <c r="G17" s="9">
        <v>165</v>
      </c>
      <c r="H17" s="55">
        <v>812</v>
      </c>
      <c r="I17" s="55"/>
      <c r="J17" s="55"/>
      <c r="K17" s="9">
        <v>632</v>
      </c>
      <c r="L17" s="58">
        <v>12457</v>
      </c>
      <c r="M17" s="55"/>
      <c r="N17" s="55"/>
      <c r="O17" s="10">
        <v>3227</v>
      </c>
      <c r="P17" s="58">
        <v>1946</v>
      </c>
      <c r="Q17" s="55"/>
      <c r="R17" s="55"/>
      <c r="S17" s="9">
        <v>759</v>
      </c>
      <c r="U17" t="s">
        <v>12</v>
      </c>
      <c r="V17" s="7">
        <f>V13+V16</f>
        <v>0.10388830799111132</v>
      </c>
      <c r="W17" s="7">
        <f>W13+W16</f>
        <v>0.13250139398407415</v>
      </c>
      <c r="X17" s="7">
        <f>X13+X16</f>
        <v>0.24996885675657013</v>
      </c>
      <c r="Y17" s="7">
        <f>Y13+Y16</f>
        <v>7.616062621784489E-2</v>
      </c>
    </row>
    <row r="18" spans="1:26" ht="12" customHeight="1">
      <c r="A18" s="55" t="s">
        <v>35</v>
      </c>
      <c r="B18" s="55"/>
      <c r="C18" s="55"/>
      <c r="D18" s="58">
        <v>11276</v>
      </c>
      <c r="E18" s="55"/>
      <c r="F18" s="55"/>
      <c r="G18" s="9">
        <v>987</v>
      </c>
      <c r="H18" s="58">
        <v>11673</v>
      </c>
      <c r="I18" s="55"/>
      <c r="J18" s="55"/>
      <c r="K18" s="10">
        <v>1434</v>
      </c>
      <c r="L18" s="58">
        <v>46779</v>
      </c>
      <c r="M18" s="55"/>
      <c r="N18" s="55"/>
      <c r="O18" s="10">
        <v>2082</v>
      </c>
      <c r="P18" s="58">
        <v>50577</v>
      </c>
      <c r="Q18" s="55"/>
      <c r="R18" s="55"/>
      <c r="S18" s="10">
        <v>2302</v>
      </c>
      <c r="U18" t="s">
        <v>11</v>
      </c>
      <c r="V18" s="7">
        <f>V13-V16</f>
        <v>6.6258817551697685E-2</v>
      </c>
      <c r="W18" s="7">
        <f>W13-W16</f>
        <v>8.2835366147408981E-2</v>
      </c>
      <c r="X18" s="7">
        <f>X13-X16</f>
        <v>0.21560606303889882</v>
      </c>
      <c r="Y18" s="7">
        <f>Y13-Y16</f>
        <v>6.213063734605128E-2</v>
      </c>
    </row>
    <row r="19" spans="1:26" ht="12" customHeight="1">
      <c r="A19" s="55" t="s">
        <v>28</v>
      </c>
      <c r="B19" s="55"/>
      <c r="C19" s="55"/>
      <c r="D19" s="58">
        <v>9820</v>
      </c>
      <c r="E19" s="55"/>
      <c r="F19" s="55"/>
      <c r="G19" s="9">
        <v>974</v>
      </c>
      <c r="H19" s="58">
        <v>10389</v>
      </c>
      <c r="I19" s="55"/>
      <c r="J19" s="55"/>
      <c r="K19" s="10">
        <v>1287</v>
      </c>
      <c r="L19" s="58">
        <v>32287</v>
      </c>
      <c r="M19" s="55"/>
      <c r="N19" s="55"/>
      <c r="O19" s="10">
        <v>2895</v>
      </c>
      <c r="P19" s="58">
        <v>45383</v>
      </c>
      <c r="Q19" s="55"/>
      <c r="R19" s="55"/>
      <c r="S19" s="10">
        <v>2400</v>
      </c>
    </row>
    <row r="20" spans="1:26" ht="12" customHeight="1">
      <c r="A20" s="55" t="s">
        <v>30</v>
      </c>
      <c r="B20" s="55"/>
      <c r="C20" s="55"/>
      <c r="D20" s="58">
        <v>1456</v>
      </c>
      <c r="E20" s="55"/>
      <c r="F20" s="55"/>
      <c r="G20" s="9">
        <v>641</v>
      </c>
      <c r="H20" s="58">
        <v>1284</v>
      </c>
      <c r="I20" s="55"/>
      <c r="J20" s="55"/>
      <c r="K20" s="9">
        <v>731</v>
      </c>
      <c r="L20" s="58">
        <v>14492</v>
      </c>
      <c r="M20" s="55"/>
      <c r="N20" s="55"/>
      <c r="O20" s="10">
        <v>2845</v>
      </c>
      <c r="P20" s="58">
        <v>5194</v>
      </c>
      <c r="Q20" s="55"/>
      <c r="R20" s="55"/>
      <c r="S20" s="10">
        <v>1543</v>
      </c>
      <c r="U20" s="39" t="s">
        <v>58</v>
      </c>
      <c r="V20" s="39"/>
      <c r="W20" s="39"/>
      <c r="X20" s="39"/>
      <c r="Y20" s="39"/>
      <c r="Z20" s="39"/>
    </row>
    <row r="21" spans="1:26" ht="12" customHeight="1">
      <c r="A21" s="55" t="s">
        <v>36</v>
      </c>
      <c r="B21" s="55"/>
      <c r="C21" s="55"/>
      <c r="D21" s="58">
        <v>17582</v>
      </c>
      <c r="E21" s="55"/>
      <c r="F21" s="55"/>
      <c r="G21" s="10">
        <v>1143</v>
      </c>
      <c r="H21" s="58">
        <v>16621</v>
      </c>
      <c r="I21" s="55"/>
      <c r="J21" s="55"/>
      <c r="K21" s="10">
        <v>1484</v>
      </c>
      <c r="L21" s="58">
        <v>72373</v>
      </c>
      <c r="M21" s="55"/>
      <c r="N21" s="55"/>
      <c r="O21" s="10">
        <v>1756</v>
      </c>
      <c r="P21" s="58">
        <v>107277</v>
      </c>
      <c r="Q21" s="55"/>
      <c r="R21" s="55"/>
      <c r="S21" s="10">
        <v>1850</v>
      </c>
      <c r="U21" s="39"/>
      <c r="V21" s="39"/>
      <c r="W21" s="39"/>
      <c r="X21" s="39"/>
      <c r="Y21" s="39"/>
      <c r="Z21" s="39"/>
    </row>
    <row r="22" spans="1:26" ht="12" customHeight="1">
      <c r="A22" s="55" t="s">
        <v>28</v>
      </c>
      <c r="B22" s="55"/>
      <c r="C22" s="55"/>
      <c r="D22" s="58">
        <v>15456</v>
      </c>
      <c r="E22" s="55"/>
      <c r="F22" s="55"/>
      <c r="G22" s="10">
        <v>1415</v>
      </c>
      <c r="H22" s="58">
        <v>14334</v>
      </c>
      <c r="I22" s="55"/>
      <c r="J22" s="55"/>
      <c r="K22" s="10">
        <v>1750</v>
      </c>
      <c r="L22" s="58">
        <v>49006</v>
      </c>
      <c r="M22" s="55"/>
      <c r="N22" s="55"/>
      <c r="O22" s="10">
        <v>3514</v>
      </c>
      <c r="P22" s="58">
        <v>95748</v>
      </c>
      <c r="Q22" s="55"/>
      <c r="R22" s="55"/>
      <c r="S22" s="10">
        <v>2553</v>
      </c>
      <c r="U22" s="39"/>
      <c r="V22" s="39"/>
      <c r="W22" s="39"/>
      <c r="X22" s="39"/>
      <c r="Y22" s="39"/>
      <c r="Z22" s="39"/>
    </row>
    <row r="23" spans="1:26" ht="12" customHeight="1">
      <c r="A23" s="55" t="s">
        <v>30</v>
      </c>
      <c r="B23" s="55"/>
      <c r="C23" s="55"/>
      <c r="D23" s="58">
        <v>2126</v>
      </c>
      <c r="E23" s="55"/>
      <c r="F23" s="55"/>
      <c r="G23" s="9">
        <v>952</v>
      </c>
      <c r="H23" s="58">
        <v>2287</v>
      </c>
      <c r="I23" s="55"/>
      <c r="J23" s="55"/>
      <c r="K23" s="10">
        <v>1190</v>
      </c>
      <c r="L23" s="58">
        <v>23367</v>
      </c>
      <c r="M23" s="55"/>
      <c r="N23" s="55"/>
      <c r="O23" s="10">
        <v>3041</v>
      </c>
      <c r="P23" s="58">
        <v>11529</v>
      </c>
      <c r="Q23" s="55"/>
      <c r="R23" s="55"/>
      <c r="S23" s="10">
        <v>1985</v>
      </c>
      <c r="U23" s="39"/>
      <c r="V23" s="39"/>
      <c r="W23" s="39"/>
      <c r="X23" s="39"/>
      <c r="Y23" s="39"/>
      <c r="Z23" s="39"/>
    </row>
    <row r="24" spans="1:26" ht="12" customHeight="1">
      <c r="A24" s="55" t="s">
        <v>37</v>
      </c>
      <c r="B24" s="55"/>
      <c r="C24" s="55"/>
      <c r="D24" s="58">
        <v>14576</v>
      </c>
      <c r="E24" s="55"/>
      <c r="F24" s="55"/>
      <c r="G24" s="9">
        <v>684</v>
      </c>
      <c r="H24" s="58">
        <v>13970</v>
      </c>
      <c r="I24" s="55"/>
      <c r="J24" s="55"/>
      <c r="K24" s="10">
        <v>1207</v>
      </c>
      <c r="L24" s="58">
        <v>65216</v>
      </c>
      <c r="M24" s="55"/>
      <c r="N24" s="55"/>
      <c r="O24" s="9">
        <v>486</v>
      </c>
      <c r="P24" s="58">
        <v>94787</v>
      </c>
      <c r="Q24" s="55"/>
      <c r="R24" s="55"/>
      <c r="S24" s="9">
        <v>435</v>
      </c>
      <c r="V24" s="40" t="s">
        <v>45</v>
      </c>
      <c r="W24" s="40"/>
      <c r="X24" s="40"/>
      <c r="Y24" s="40"/>
      <c r="Z24" s="40"/>
    </row>
    <row r="25" spans="1:26" ht="12" customHeight="1">
      <c r="A25" s="55" t="s">
        <v>28</v>
      </c>
      <c r="B25" s="55"/>
      <c r="C25" s="55"/>
      <c r="D25" s="58">
        <v>13907</v>
      </c>
      <c r="E25" s="55"/>
      <c r="F25" s="55"/>
      <c r="G25" s="9">
        <v>716</v>
      </c>
      <c r="H25" s="58">
        <v>12286</v>
      </c>
      <c r="I25" s="55"/>
      <c r="J25" s="55"/>
      <c r="K25" s="10">
        <v>1132</v>
      </c>
      <c r="L25" s="58">
        <v>45275</v>
      </c>
      <c r="M25" s="55"/>
      <c r="N25" s="55"/>
      <c r="O25" s="10">
        <v>2745</v>
      </c>
      <c r="P25" s="58">
        <v>87457</v>
      </c>
      <c r="Q25" s="55"/>
      <c r="R25" s="55"/>
      <c r="S25" s="10">
        <v>1693</v>
      </c>
      <c r="V25" s="41" t="s">
        <v>46</v>
      </c>
      <c r="W25" s="41"/>
      <c r="X25" s="41"/>
      <c r="Y25" s="41"/>
      <c r="Z25" s="41"/>
    </row>
    <row r="26" spans="1:26" ht="12" customHeight="1">
      <c r="A26" s="55" t="s">
        <v>30</v>
      </c>
      <c r="B26" s="55"/>
      <c r="C26" s="55"/>
      <c r="D26" s="55">
        <v>669</v>
      </c>
      <c r="E26" s="55"/>
      <c r="F26" s="55"/>
      <c r="G26" s="9">
        <v>403</v>
      </c>
      <c r="H26" s="58">
        <v>1684</v>
      </c>
      <c r="I26" s="55"/>
      <c r="J26" s="55"/>
      <c r="K26" s="9">
        <v>874</v>
      </c>
      <c r="L26" s="58">
        <v>19941</v>
      </c>
      <c r="M26" s="55"/>
      <c r="N26" s="55"/>
      <c r="O26" s="10">
        <v>2689</v>
      </c>
      <c r="P26" s="58">
        <v>7330</v>
      </c>
      <c r="Q26" s="55"/>
      <c r="R26" s="55"/>
      <c r="S26" s="10">
        <v>1683</v>
      </c>
      <c r="V26" s="16" t="s">
        <v>47</v>
      </c>
      <c r="W26" s="16" t="s">
        <v>48</v>
      </c>
      <c r="X26" s="17"/>
      <c r="Y26" s="18" t="s">
        <v>49</v>
      </c>
      <c r="Z26" s="16" t="s">
        <v>50</v>
      </c>
    </row>
    <row r="27" spans="1:26" ht="12" customHeight="1">
      <c r="A27" s="55" t="s">
        <v>38</v>
      </c>
      <c r="B27" s="55"/>
      <c r="C27" s="55"/>
      <c r="D27" s="58">
        <v>10464</v>
      </c>
      <c r="E27" s="55"/>
      <c r="F27" s="55"/>
      <c r="G27" s="9">
        <v>734</v>
      </c>
      <c r="H27" s="58">
        <v>13383</v>
      </c>
      <c r="I27" s="55"/>
      <c r="J27" s="55"/>
      <c r="K27" s="9">
        <v>782</v>
      </c>
      <c r="L27" s="58">
        <v>46300</v>
      </c>
      <c r="M27" s="55"/>
      <c r="N27" s="55"/>
      <c r="O27" s="9">
        <v>139</v>
      </c>
      <c r="P27" s="58">
        <v>83943</v>
      </c>
      <c r="Q27" s="55"/>
      <c r="R27" s="55"/>
      <c r="S27" s="9">
        <v>176</v>
      </c>
      <c r="V27" s="19">
        <f>W13</f>
        <v>0.10766838006574157</v>
      </c>
      <c r="W27" s="20">
        <f>W16</f>
        <v>2.4833013918332588E-2</v>
      </c>
      <c r="X27" s="21"/>
      <c r="Y27" s="22">
        <f>W27/1.645</f>
        <v>1.5096057093211299E-2</v>
      </c>
      <c r="Z27" s="23">
        <f>ABS(V27-V29)</f>
        <v>3.233161993425844E-2</v>
      </c>
    </row>
    <row r="28" spans="1:26" ht="12" customHeight="1">
      <c r="A28" s="55" t="s">
        <v>28</v>
      </c>
      <c r="B28" s="55"/>
      <c r="C28" s="55"/>
      <c r="D28" s="58">
        <v>9331</v>
      </c>
      <c r="E28" s="55"/>
      <c r="F28" s="55"/>
      <c r="G28" s="9">
        <v>957</v>
      </c>
      <c r="H28" s="58">
        <v>11583</v>
      </c>
      <c r="I28" s="55"/>
      <c r="J28" s="55"/>
      <c r="K28" s="10">
        <v>1098</v>
      </c>
      <c r="L28" s="58">
        <v>33039</v>
      </c>
      <c r="M28" s="55"/>
      <c r="N28" s="55"/>
      <c r="O28" s="10">
        <v>2548</v>
      </c>
      <c r="P28" s="58">
        <v>79751</v>
      </c>
      <c r="Q28" s="55"/>
      <c r="R28" s="55"/>
      <c r="S28" s="10">
        <v>1316</v>
      </c>
      <c r="V28" s="16" t="s">
        <v>51</v>
      </c>
      <c r="W28" s="16" t="s">
        <v>52</v>
      </c>
      <c r="X28" s="17"/>
      <c r="Y28" s="18" t="s">
        <v>53</v>
      </c>
      <c r="Z28" s="16" t="s">
        <v>54</v>
      </c>
    </row>
    <row r="29" spans="1:26" ht="12" customHeight="1">
      <c r="A29" s="55" t="s">
        <v>30</v>
      </c>
      <c r="B29" s="55"/>
      <c r="C29" s="55"/>
      <c r="D29" s="58">
        <v>1133</v>
      </c>
      <c r="E29" s="55"/>
      <c r="F29" s="55"/>
      <c r="G29" s="9">
        <v>634</v>
      </c>
      <c r="H29" s="58">
        <v>1800</v>
      </c>
      <c r="I29" s="55"/>
      <c r="J29" s="55"/>
      <c r="K29" s="9">
        <v>987</v>
      </c>
      <c r="L29" s="58">
        <v>13261</v>
      </c>
      <c r="M29" s="55"/>
      <c r="N29" s="55"/>
      <c r="O29" s="10">
        <v>2568</v>
      </c>
      <c r="P29" s="58">
        <v>4192</v>
      </c>
      <c r="Q29" s="55"/>
      <c r="R29" s="55"/>
      <c r="S29" s="10">
        <v>1325</v>
      </c>
      <c r="V29" s="19">
        <v>0.14000000000000001</v>
      </c>
      <c r="W29" s="20">
        <v>0.04</v>
      </c>
      <c r="X29" s="24"/>
      <c r="Y29" s="25">
        <f>W29/1.645</f>
        <v>2.4316109422492401E-2</v>
      </c>
      <c r="Z29" s="25">
        <f>ABS((Z27)/(SQRT(((Y27^2)+(Y29^2)))))</f>
        <v>1.1296450531932827</v>
      </c>
    </row>
    <row r="30" spans="1:26" ht="12" customHeight="1">
      <c r="A30" s="55" t="s">
        <v>39</v>
      </c>
      <c r="B30" s="55"/>
      <c r="C30" s="55"/>
      <c r="D30" s="58">
        <v>6392</v>
      </c>
      <c r="E30" s="55"/>
      <c r="F30" s="55"/>
      <c r="G30" s="9">
        <v>320</v>
      </c>
      <c r="H30" s="58">
        <v>11512</v>
      </c>
      <c r="I30" s="55"/>
      <c r="J30" s="55"/>
      <c r="K30" s="9">
        <v>633</v>
      </c>
      <c r="L30" s="58">
        <v>29525</v>
      </c>
      <c r="M30" s="55"/>
      <c r="N30" s="55"/>
      <c r="O30" s="9">
        <v>8</v>
      </c>
      <c r="P30" s="58">
        <v>78885</v>
      </c>
      <c r="Q30" s="55"/>
      <c r="R30" s="55"/>
      <c r="S30" s="9">
        <v>384</v>
      </c>
      <c r="V30" s="17"/>
      <c r="W30" s="17"/>
      <c r="X30" s="17"/>
      <c r="Y30" s="17"/>
      <c r="Z30" s="17"/>
    </row>
    <row r="31" spans="1:26" ht="12" customHeight="1">
      <c r="A31" s="55" t="s">
        <v>28</v>
      </c>
      <c r="B31" s="55"/>
      <c r="C31" s="55"/>
      <c r="D31" s="58">
        <v>5791</v>
      </c>
      <c r="E31" s="55"/>
      <c r="F31" s="55"/>
      <c r="G31" s="9">
        <v>430</v>
      </c>
      <c r="H31" s="58">
        <v>10938</v>
      </c>
      <c r="I31" s="55"/>
      <c r="J31" s="55"/>
      <c r="K31" s="9">
        <v>555</v>
      </c>
      <c r="L31" s="58">
        <v>25212</v>
      </c>
      <c r="M31" s="55"/>
      <c r="N31" s="55"/>
      <c r="O31" s="10">
        <v>1352</v>
      </c>
      <c r="P31" s="58">
        <v>74125</v>
      </c>
      <c r="Q31" s="55"/>
      <c r="R31" s="55"/>
      <c r="S31" s="10">
        <v>1315</v>
      </c>
      <c r="V31" s="38" t="s">
        <v>55</v>
      </c>
      <c r="W31" s="38"/>
      <c r="X31" s="38"/>
      <c r="Y31" s="17" t="str">
        <f>IF(Z29&gt;1.645, "Significant", "Not Significant")</f>
        <v>Not Significant</v>
      </c>
      <c r="Z31" s="17"/>
    </row>
    <row r="32" spans="1:26" ht="12" customHeight="1">
      <c r="A32" s="55" t="s">
        <v>30</v>
      </c>
      <c r="B32" s="55"/>
      <c r="C32" s="55"/>
      <c r="D32" s="55">
        <v>601</v>
      </c>
      <c r="E32" s="55"/>
      <c r="F32" s="55"/>
      <c r="G32" s="9">
        <v>382</v>
      </c>
      <c r="H32" s="55">
        <v>574</v>
      </c>
      <c r="I32" s="55"/>
      <c r="J32" s="55"/>
      <c r="K32" s="9">
        <v>437</v>
      </c>
      <c r="L32" s="58">
        <v>4313</v>
      </c>
      <c r="M32" s="55"/>
      <c r="N32" s="55"/>
      <c r="O32" s="10">
        <v>1352</v>
      </c>
      <c r="P32" s="58">
        <v>4760</v>
      </c>
      <c r="Q32" s="55"/>
      <c r="R32" s="55"/>
      <c r="S32" s="10">
        <v>1218</v>
      </c>
      <c r="V32" s="38" t="s">
        <v>56</v>
      </c>
      <c r="W32" s="38"/>
      <c r="X32" s="38"/>
      <c r="Y32" s="17" t="str">
        <f>IF(Z29&gt;1.96, "Significant", "Not Significant")</f>
        <v>Not Significant</v>
      </c>
      <c r="Z32" s="17"/>
    </row>
    <row r="33" spans="1:26" ht="12" customHeight="1">
      <c r="A33" s="55" t="s">
        <v>40</v>
      </c>
      <c r="B33" s="55"/>
      <c r="C33" s="55"/>
      <c r="D33" s="58">
        <v>3833</v>
      </c>
      <c r="E33" s="55"/>
      <c r="F33" s="55"/>
      <c r="G33" s="9">
        <v>163</v>
      </c>
      <c r="H33" s="58">
        <v>6123</v>
      </c>
      <c r="I33" s="55"/>
      <c r="J33" s="55"/>
      <c r="K33" s="9">
        <v>497</v>
      </c>
      <c r="L33" s="58">
        <v>13528</v>
      </c>
      <c r="M33" s="55"/>
      <c r="N33" s="55"/>
      <c r="O33" s="9">
        <v>149</v>
      </c>
      <c r="P33" s="58">
        <v>50520</v>
      </c>
      <c r="Q33" s="55"/>
      <c r="R33" s="55"/>
      <c r="S33" s="9">
        <v>410</v>
      </c>
      <c r="V33" s="38" t="s">
        <v>57</v>
      </c>
      <c r="W33" s="38"/>
      <c r="X33" s="38"/>
      <c r="Y33" s="17" t="str">
        <f>IF(Z29&gt;2.576, "Significant", "Not Significant")</f>
        <v>Not Significant</v>
      </c>
      <c r="Z33" s="17"/>
    </row>
    <row r="34" spans="1:26" ht="12" customHeight="1">
      <c r="A34" s="55" t="s">
        <v>28</v>
      </c>
      <c r="B34" s="55"/>
      <c r="C34" s="55"/>
      <c r="D34" s="58">
        <v>3528</v>
      </c>
      <c r="E34" s="55"/>
      <c r="F34" s="55"/>
      <c r="G34" s="9">
        <v>433</v>
      </c>
      <c r="H34" s="58">
        <v>5882</v>
      </c>
      <c r="I34" s="55"/>
      <c r="J34" s="55"/>
      <c r="K34" s="9">
        <v>490</v>
      </c>
      <c r="L34" s="58">
        <v>12431</v>
      </c>
      <c r="M34" s="55"/>
      <c r="N34" s="55"/>
      <c r="O34" s="10">
        <v>1185</v>
      </c>
      <c r="P34" s="58">
        <v>50441</v>
      </c>
      <c r="Q34" s="55"/>
      <c r="R34" s="55"/>
      <c r="S34" s="9">
        <v>425</v>
      </c>
    </row>
    <row r="35" spans="1:26" ht="12" customHeight="1">
      <c r="A35" s="55" t="s">
        <v>30</v>
      </c>
      <c r="B35" s="55"/>
      <c r="C35" s="55"/>
      <c r="D35" s="55">
        <v>305</v>
      </c>
      <c r="E35" s="55"/>
      <c r="F35" s="55"/>
      <c r="G35" s="9">
        <v>355</v>
      </c>
      <c r="H35" s="55">
        <v>241</v>
      </c>
      <c r="I35" s="55"/>
      <c r="J35" s="55"/>
      <c r="K35" s="9">
        <v>288</v>
      </c>
      <c r="L35" s="58">
        <v>1097</v>
      </c>
      <c r="M35" s="55"/>
      <c r="N35" s="55"/>
      <c r="O35" s="10">
        <v>1172</v>
      </c>
      <c r="P35" s="55">
        <v>79</v>
      </c>
      <c r="Q35" s="55"/>
      <c r="R35" s="55"/>
      <c r="S35" s="9">
        <v>109</v>
      </c>
    </row>
    <row r="36" spans="1:26" ht="12" customHeight="1">
      <c r="A36" s="55" t="s">
        <v>41</v>
      </c>
      <c r="B36" s="55"/>
      <c r="C36" s="55"/>
      <c r="D36" s="58">
        <v>1839</v>
      </c>
      <c r="E36" s="55"/>
      <c r="F36" s="55"/>
      <c r="G36" s="9">
        <v>261</v>
      </c>
      <c r="H36" s="58">
        <v>2958</v>
      </c>
      <c r="I36" s="55"/>
      <c r="J36" s="55"/>
      <c r="K36" s="9">
        <v>287</v>
      </c>
      <c r="L36" s="58">
        <v>6906</v>
      </c>
      <c r="M36" s="55"/>
      <c r="N36" s="55"/>
      <c r="O36" s="9">
        <v>165</v>
      </c>
      <c r="P36" s="58">
        <v>27647</v>
      </c>
      <c r="Q36" s="55"/>
      <c r="R36" s="55"/>
      <c r="S36" s="9">
        <v>600</v>
      </c>
    </row>
    <row r="37" spans="1:26" ht="12" customHeight="1">
      <c r="A37" s="55" t="s">
        <v>28</v>
      </c>
      <c r="B37" s="55"/>
      <c r="C37" s="55"/>
      <c r="D37" s="58">
        <v>1547</v>
      </c>
      <c r="E37" s="55"/>
      <c r="F37" s="55"/>
      <c r="G37" s="9">
        <v>303</v>
      </c>
      <c r="H37" s="58">
        <v>2958</v>
      </c>
      <c r="I37" s="55"/>
      <c r="J37" s="55"/>
      <c r="K37" s="9">
        <v>287</v>
      </c>
      <c r="L37" s="58">
        <v>6772</v>
      </c>
      <c r="M37" s="55"/>
      <c r="N37" s="55"/>
      <c r="O37" s="9">
        <v>275</v>
      </c>
      <c r="P37" s="58">
        <v>27647</v>
      </c>
      <c r="Q37" s="55"/>
      <c r="R37" s="55"/>
      <c r="S37" s="9">
        <v>600</v>
      </c>
    </row>
    <row r="38" spans="1:26" ht="12" customHeight="1">
      <c r="A38" s="55" t="s">
        <v>30</v>
      </c>
      <c r="B38" s="55"/>
      <c r="C38" s="55"/>
      <c r="D38" s="55">
        <v>292</v>
      </c>
      <c r="E38" s="55"/>
      <c r="F38" s="55"/>
      <c r="G38" s="9">
        <v>264</v>
      </c>
      <c r="H38" s="55">
        <v>0</v>
      </c>
      <c r="I38" s="55"/>
      <c r="J38" s="55"/>
      <c r="K38" s="9">
        <v>225</v>
      </c>
      <c r="L38" s="55">
        <v>134</v>
      </c>
      <c r="M38" s="55"/>
      <c r="N38" s="55"/>
      <c r="O38" s="9">
        <v>223</v>
      </c>
      <c r="P38" s="55">
        <v>0</v>
      </c>
      <c r="Q38" s="55"/>
      <c r="R38" s="55"/>
      <c r="S38" s="9">
        <v>225</v>
      </c>
    </row>
    <row r="42" spans="1:26">
      <c r="A42" s="56" t="s">
        <v>17</v>
      </c>
      <c r="B42" s="56"/>
      <c r="C42" s="56"/>
      <c r="D42" s="56"/>
      <c r="E42" s="8"/>
      <c r="F42" s="8"/>
      <c r="G42" s="8"/>
      <c r="H42" s="8"/>
    </row>
    <row r="43" spans="1:26">
      <c r="A43" s="56" t="s">
        <v>43</v>
      </c>
      <c r="B43" s="56"/>
      <c r="C43" s="56"/>
      <c r="D43" s="56"/>
      <c r="E43" s="8"/>
      <c r="F43" s="8"/>
      <c r="G43" s="8"/>
      <c r="H43" s="8"/>
    </row>
    <row r="44" spans="1:26">
      <c r="A44" s="8" t="s">
        <v>19</v>
      </c>
      <c r="B44" s="56" t="s">
        <v>20</v>
      </c>
      <c r="C44" s="56"/>
      <c r="D44" s="56"/>
      <c r="E44" s="56"/>
      <c r="F44" s="8"/>
      <c r="G44" s="8"/>
      <c r="H44" s="8"/>
    </row>
    <row r="45" spans="1:26">
      <c r="A45" s="8"/>
      <c r="B45" s="56"/>
      <c r="C45" s="56"/>
      <c r="D45" s="56"/>
      <c r="E45" s="56"/>
      <c r="F45" s="8"/>
      <c r="G45" s="8"/>
      <c r="H45" s="8"/>
    </row>
    <row r="46" spans="1:26">
      <c r="A46" s="8" t="s">
        <v>19</v>
      </c>
      <c r="B46" s="56" t="s">
        <v>44</v>
      </c>
      <c r="C46" s="56"/>
      <c r="D46" s="56"/>
      <c r="E46" s="56"/>
      <c r="F46" s="8"/>
      <c r="G46" s="8"/>
      <c r="H46" s="8"/>
    </row>
    <row r="47" spans="1:26">
      <c r="A47" s="8"/>
      <c r="B47" s="56"/>
      <c r="C47" s="56"/>
      <c r="D47" s="56"/>
      <c r="E47" s="56"/>
      <c r="F47" s="8"/>
      <c r="G47" s="8"/>
      <c r="H47" s="8"/>
    </row>
    <row r="48" spans="1:26">
      <c r="A48" s="8"/>
      <c r="B48" s="8"/>
      <c r="C48" s="8"/>
      <c r="D48" s="8"/>
      <c r="E48" s="8"/>
      <c r="F48" s="8"/>
      <c r="G48" s="8"/>
      <c r="H48" s="8"/>
    </row>
    <row r="49" spans="1:26">
      <c r="A49" s="8"/>
      <c r="B49" s="8"/>
      <c r="C49" s="8"/>
      <c r="D49" s="57" t="s">
        <v>1</v>
      </c>
      <c r="E49" s="57"/>
      <c r="F49" s="57"/>
      <c r="G49" s="48" t="s">
        <v>7</v>
      </c>
      <c r="H49" s="48"/>
      <c r="I49" s="48"/>
      <c r="J49" s="48"/>
      <c r="K49" s="48" t="s">
        <v>2</v>
      </c>
      <c r="L49" s="59"/>
      <c r="M49" s="59"/>
      <c r="N49" s="59"/>
      <c r="O49" s="48" t="s">
        <v>8</v>
      </c>
      <c r="P49" s="48"/>
      <c r="Q49" s="48"/>
      <c r="R49" s="48"/>
    </row>
    <row r="50" spans="1:26">
      <c r="A50" s="60" t="s">
        <v>19</v>
      </c>
      <c r="B50" s="60"/>
      <c r="C50" s="60"/>
      <c r="D50" s="55" t="s">
        <v>22</v>
      </c>
      <c r="E50" s="55"/>
      <c r="F50" s="55"/>
      <c r="G50" s="55"/>
      <c r="H50" s="55" t="s">
        <v>22</v>
      </c>
      <c r="I50" s="55"/>
      <c r="J50" s="55"/>
      <c r="K50" s="55"/>
      <c r="L50" s="55" t="s">
        <v>22</v>
      </c>
      <c r="M50" s="55"/>
      <c r="N50" s="55"/>
      <c r="O50" s="55"/>
      <c r="P50" s="55" t="s">
        <v>22</v>
      </c>
      <c r="Q50" s="55"/>
      <c r="R50" s="55"/>
      <c r="S50" s="55"/>
    </row>
    <row r="51" spans="1:26" ht="25.5">
      <c r="A51" s="13"/>
      <c r="B51" s="14"/>
      <c r="C51" s="15"/>
      <c r="D51" s="55" t="s">
        <v>23</v>
      </c>
      <c r="E51" s="55"/>
      <c r="F51" s="55"/>
      <c r="G51" s="9" t="s">
        <v>24</v>
      </c>
      <c r="H51" s="55" t="s">
        <v>23</v>
      </c>
      <c r="I51" s="55"/>
      <c r="J51" s="55"/>
      <c r="K51" s="9" t="s">
        <v>24</v>
      </c>
      <c r="L51" s="55" t="s">
        <v>23</v>
      </c>
      <c r="M51" s="55"/>
      <c r="N51" s="55"/>
      <c r="O51" s="9" t="s">
        <v>24</v>
      </c>
      <c r="P51" s="55" t="s">
        <v>23</v>
      </c>
      <c r="Q51" s="55"/>
      <c r="R51" s="55"/>
      <c r="S51" s="9" t="s">
        <v>24</v>
      </c>
      <c r="V51" t="s">
        <v>1</v>
      </c>
      <c r="W51" t="s">
        <v>7</v>
      </c>
      <c r="X51" t="s">
        <v>2</v>
      </c>
      <c r="Y51" t="s">
        <v>8</v>
      </c>
    </row>
    <row r="52" spans="1:26">
      <c r="A52" s="55" t="s">
        <v>25</v>
      </c>
      <c r="B52" s="55"/>
      <c r="C52" s="55"/>
      <c r="D52" s="58">
        <v>76699</v>
      </c>
      <c r="E52" s="55"/>
      <c r="F52" s="55"/>
      <c r="G52" s="10">
        <v>3103</v>
      </c>
      <c r="H52" s="58">
        <v>97154</v>
      </c>
      <c r="I52" s="55"/>
      <c r="J52" s="55"/>
      <c r="K52" s="10">
        <v>2962</v>
      </c>
      <c r="L52" s="58">
        <v>403106</v>
      </c>
      <c r="M52" s="55"/>
      <c r="N52" s="55"/>
      <c r="O52" s="9">
        <v>717</v>
      </c>
      <c r="P52" s="58">
        <v>587888</v>
      </c>
      <c r="Q52" s="55"/>
      <c r="R52" s="55"/>
      <c r="S52" s="9">
        <v>903</v>
      </c>
      <c r="U52" t="s">
        <v>26</v>
      </c>
      <c r="V52">
        <f>D55+D58+D61+D64+D67+D70+D73</f>
        <v>9818</v>
      </c>
      <c r="W52">
        <f>H55+H58+H61+H64+H67+H70+H73</f>
        <v>11190</v>
      </c>
      <c r="X52">
        <f>L55+L58+L61+L64+L67+L70+L73</f>
        <v>96213</v>
      </c>
      <c r="Y52">
        <f>P55+P58+P61+P64+P67+P70+P73</f>
        <v>35347</v>
      </c>
    </row>
    <row r="53" spans="1:26">
      <c r="A53" s="55" t="s">
        <v>27</v>
      </c>
      <c r="B53" s="55"/>
      <c r="C53" s="55"/>
      <c r="D53" s="58">
        <v>4974</v>
      </c>
      <c r="E53" s="55"/>
      <c r="F53" s="55"/>
      <c r="G53" s="9">
        <v>891</v>
      </c>
      <c r="H53" s="58">
        <v>8812</v>
      </c>
      <c r="I53" s="55"/>
      <c r="J53" s="55"/>
      <c r="K53" s="10">
        <v>1454</v>
      </c>
      <c r="L53" s="58">
        <v>43877</v>
      </c>
      <c r="M53" s="55"/>
      <c r="N53" s="55"/>
      <c r="O53" s="10">
        <v>1625</v>
      </c>
      <c r="P53" s="58">
        <v>34301</v>
      </c>
      <c r="Q53" s="55"/>
      <c r="R53" s="55"/>
      <c r="S53" s="10">
        <v>1330</v>
      </c>
      <c r="U53" t="s">
        <v>6</v>
      </c>
      <c r="V53">
        <f>D53+D56+D59+D62+D65+D68+D71</f>
        <v>71784</v>
      </c>
      <c r="W53">
        <f>H53+H56+H59+H62+H65+H68+H71</f>
        <v>89000</v>
      </c>
      <c r="X53">
        <f>L53+L56+L59+L62+L65+L68+L71</f>
        <v>384725</v>
      </c>
      <c r="Y53">
        <f>P53+P56+P59+P62+P65+P68+P71</f>
        <v>514471</v>
      </c>
    </row>
    <row r="54" spans="1:26">
      <c r="A54" s="55" t="s">
        <v>28</v>
      </c>
      <c r="B54" s="55"/>
      <c r="C54" s="55"/>
      <c r="D54" s="58">
        <v>4537</v>
      </c>
      <c r="E54" s="55"/>
      <c r="F54" s="55"/>
      <c r="G54" s="9">
        <v>977</v>
      </c>
      <c r="H54" s="58">
        <v>8137</v>
      </c>
      <c r="I54" s="55"/>
      <c r="J54" s="55"/>
      <c r="K54" s="10">
        <v>1590</v>
      </c>
      <c r="L54" s="58">
        <v>40132</v>
      </c>
      <c r="M54" s="55"/>
      <c r="N54" s="55"/>
      <c r="O54" s="10">
        <v>2196</v>
      </c>
      <c r="P54" s="58">
        <v>34032</v>
      </c>
      <c r="Q54" s="55"/>
      <c r="R54" s="55"/>
      <c r="S54" s="10">
        <v>1409</v>
      </c>
      <c r="U54" t="s">
        <v>29</v>
      </c>
      <c r="V54" s="7">
        <f>V52/V53</f>
        <v>0.13677142538727294</v>
      </c>
      <c r="W54" s="7">
        <f>W52/W53</f>
        <v>0.12573033707865169</v>
      </c>
      <c r="X54" s="7">
        <f>X52/X53</f>
        <v>0.25008252647995322</v>
      </c>
      <c r="Y54" s="7">
        <f>Y52/Y53</f>
        <v>6.8705524704016363E-2</v>
      </c>
    </row>
    <row r="55" spans="1:26">
      <c r="A55" s="55" t="s">
        <v>30</v>
      </c>
      <c r="B55" s="55"/>
      <c r="C55" s="55"/>
      <c r="D55" s="55">
        <v>437</v>
      </c>
      <c r="E55" s="55"/>
      <c r="F55" s="55"/>
      <c r="G55" s="9">
        <v>497</v>
      </c>
      <c r="H55" s="55">
        <v>675</v>
      </c>
      <c r="I55" s="55"/>
      <c r="J55" s="55"/>
      <c r="K55" s="9">
        <v>655</v>
      </c>
      <c r="L55" s="58">
        <v>3745</v>
      </c>
      <c r="M55" s="55"/>
      <c r="N55" s="55"/>
      <c r="O55" s="10">
        <v>1408</v>
      </c>
      <c r="P55" s="55">
        <v>269</v>
      </c>
      <c r="Q55" s="55"/>
      <c r="R55" s="55"/>
      <c r="S55" s="9">
        <v>282</v>
      </c>
      <c r="U55" t="s">
        <v>31</v>
      </c>
      <c r="V55">
        <f>SQRT(SUMSQ(G55,G58,G61,G64,G67,G70,G73))</f>
        <v>2754.938293319834</v>
      </c>
      <c r="W55">
        <f>SQRT(SUMSQ(K55,K58,K61,K64,K67,K70,K73))</f>
        <v>2221.5593622498591</v>
      </c>
      <c r="X55">
        <f>SQRT(SUMSQ(O55,O58,O61,O64,O67,O70,O73))</f>
        <v>6297.4752877641367</v>
      </c>
      <c r="Y55">
        <f>SQRT(SUMSQ(S55,S58,S61,S64,S67,S70,S73))</f>
        <v>3522.7516233762494</v>
      </c>
    </row>
    <row r="56" spans="1:26">
      <c r="A56" s="55" t="s">
        <v>32</v>
      </c>
      <c r="B56" s="55"/>
      <c r="C56" s="55"/>
      <c r="D56" s="58">
        <v>9165</v>
      </c>
      <c r="E56" s="55"/>
      <c r="F56" s="55"/>
      <c r="G56" s="10">
        <v>1424</v>
      </c>
      <c r="H56" s="58">
        <v>15586</v>
      </c>
      <c r="I56" s="55"/>
      <c r="J56" s="55"/>
      <c r="K56" s="10">
        <v>1256</v>
      </c>
      <c r="L56" s="58">
        <v>82383</v>
      </c>
      <c r="M56" s="55"/>
      <c r="N56" s="55"/>
      <c r="O56" s="10">
        <v>1645</v>
      </c>
      <c r="P56" s="58">
        <v>61516</v>
      </c>
      <c r="Q56" s="55"/>
      <c r="R56" s="55"/>
      <c r="S56" s="10">
        <v>1331</v>
      </c>
      <c r="U56" t="s">
        <v>33</v>
      </c>
      <c r="V56">
        <f>SQRT(SUMSQ(G53,G56,G59,G62,G65,G68,G71))</f>
        <v>2206.7174717212893</v>
      </c>
      <c r="W56">
        <f>SQRT(SUMSQ(K53,K56,K59,K62,K65,K68,K71))</f>
        <v>2530.0717381133682</v>
      </c>
      <c r="X56">
        <f>SQRT(SUMSQ(O53,O56,O59,O62,O65,O68,O71))</f>
        <v>2401.3329631685815</v>
      </c>
      <c r="Y56">
        <f>SQRT(SUMSQ(S53,S56,S59,S62,S65,S68,S71))</f>
        <v>1983.9652214693683</v>
      </c>
    </row>
    <row r="57" spans="1:26">
      <c r="A57" s="55" t="s">
        <v>28</v>
      </c>
      <c r="B57" s="55"/>
      <c r="C57" s="55"/>
      <c r="D57" s="58">
        <v>7846</v>
      </c>
      <c r="E57" s="55"/>
      <c r="F57" s="55"/>
      <c r="G57" s="10">
        <v>1304</v>
      </c>
      <c r="H57" s="58">
        <v>14074</v>
      </c>
      <c r="I57" s="55"/>
      <c r="J57" s="55"/>
      <c r="K57" s="10">
        <v>1368</v>
      </c>
      <c r="L57" s="58">
        <v>70390</v>
      </c>
      <c r="M57" s="55"/>
      <c r="N57" s="55"/>
      <c r="O57" s="10">
        <v>3099</v>
      </c>
      <c r="P57" s="58">
        <v>59363</v>
      </c>
      <c r="Q57" s="55"/>
      <c r="R57" s="55"/>
      <c r="S57" s="10">
        <v>1756</v>
      </c>
      <c r="U57" t="s">
        <v>34</v>
      </c>
      <c r="V57" s="7">
        <f>(SQRT(V55^2-(V54^2*V56^2)))/V53</f>
        <v>3.8147160109997753E-2</v>
      </c>
      <c r="W57" s="7">
        <f>(SQRT(W55^2-(W54^2*W56^2)))/W53</f>
        <v>2.4704117218868307E-2</v>
      </c>
      <c r="X57" s="7">
        <f>(SQRT(X55^2-(X54^2*X56^2)))/X53</f>
        <v>1.6294174689719502E-2</v>
      </c>
      <c r="Y57" s="7">
        <f>(SQRT(Y55^2-(Y54^2*Y56^2)))/Y53</f>
        <v>6.8421999640824026E-3</v>
      </c>
    </row>
    <row r="58" spans="1:26">
      <c r="A58" s="55" t="s">
        <v>30</v>
      </c>
      <c r="B58" s="55"/>
      <c r="C58" s="55"/>
      <c r="D58" s="58">
        <v>1319</v>
      </c>
      <c r="E58" s="55"/>
      <c r="F58" s="55"/>
      <c r="G58" s="10">
        <v>1147</v>
      </c>
      <c r="H58" s="58">
        <v>1512</v>
      </c>
      <c r="I58" s="55"/>
      <c r="J58" s="55"/>
      <c r="K58" s="9">
        <v>843</v>
      </c>
      <c r="L58" s="58">
        <v>11993</v>
      </c>
      <c r="M58" s="55"/>
      <c r="N58" s="55"/>
      <c r="O58" s="10">
        <v>2574</v>
      </c>
      <c r="P58" s="58">
        <v>2153</v>
      </c>
      <c r="Q58" s="55"/>
      <c r="R58" s="55"/>
      <c r="S58" s="10">
        <v>1209</v>
      </c>
      <c r="U58" t="s">
        <v>12</v>
      </c>
      <c r="V58" s="7">
        <f>V54+V57</f>
        <v>0.17491858549727068</v>
      </c>
      <c r="W58" s="7">
        <f>W54+W57</f>
        <v>0.15043445429752</v>
      </c>
      <c r="X58" s="7">
        <f>X54+X57</f>
        <v>0.26637670116967271</v>
      </c>
      <c r="Y58" s="7">
        <f>Y54+Y57</f>
        <v>7.5547724668098767E-2</v>
      </c>
    </row>
    <row r="59" spans="1:26">
      <c r="A59" s="55" t="s">
        <v>35</v>
      </c>
      <c r="B59" s="55"/>
      <c r="C59" s="55"/>
      <c r="D59" s="58">
        <v>9115</v>
      </c>
      <c r="E59" s="55"/>
      <c r="F59" s="55"/>
      <c r="G59" s="9">
        <v>508</v>
      </c>
      <c r="H59" s="58">
        <v>10667</v>
      </c>
      <c r="I59" s="55"/>
      <c r="J59" s="55"/>
      <c r="K59" s="9">
        <v>711</v>
      </c>
      <c r="L59" s="58">
        <v>44795</v>
      </c>
      <c r="M59" s="55"/>
      <c r="N59" s="55"/>
      <c r="O59" s="9">
        <v>225</v>
      </c>
      <c r="P59" s="58">
        <v>44765</v>
      </c>
      <c r="Q59" s="55"/>
      <c r="R59" s="55"/>
      <c r="S59" s="9">
        <v>198</v>
      </c>
      <c r="U59" t="s">
        <v>11</v>
      </c>
      <c r="V59" s="7">
        <f>V54-V57</f>
        <v>9.8624265277275192E-2</v>
      </c>
      <c r="W59" s="7">
        <f>W54-W57</f>
        <v>0.10102621985978338</v>
      </c>
      <c r="X59" s="7">
        <f>X54-X57</f>
        <v>0.23378835179023372</v>
      </c>
      <c r="Y59" s="7">
        <f>Y54-Y57</f>
        <v>6.1863324739933959E-2</v>
      </c>
    </row>
    <row r="60" spans="1:26">
      <c r="A60" s="55" t="s">
        <v>28</v>
      </c>
      <c r="B60" s="55"/>
      <c r="C60" s="55"/>
      <c r="D60" s="58">
        <v>7485</v>
      </c>
      <c r="E60" s="55"/>
      <c r="F60" s="55"/>
      <c r="G60" s="10">
        <v>1089</v>
      </c>
      <c r="H60" s="58">
        <v>9557</v>
      </c>
      <c r="I60" s="55"/>
      <c r="J60" s="55"/>
      <c r="K60" s="9">
        <v>742</v>
      </c>
      <c r="L60" s="58">
        <v>29042</v>
      </c>
      <c r="M60" s="55"/>
      <c r="N60" s="55"/>
      <c r="O60" s="10">
        <v>2258</v>
      </c>
      <c r="P60" s="58">
        <v>41220</v>
      </c>
      <c r="Q60" s="55"/>
      <c r="R60" s="55"/>
      <c r="S60" s="9">
        <v>924</v>
      </c>
    </row>
    <row r="61" spans="1:26">
      <c r="A61" s="55" t="s">
        <v>30</v>
      </c>
      <c r="B61" s="55"/>
      <c r="C61" s="55"/>
      <c r="D61" s="58">
        <v>1630</v>
      </c>
      <c r="E61" s="55"/>
      <c r="F61" s="55"/>
      <c r="G61" s="10">
        <v>1011</v>
      </c>
      <c r="H61" s="58">
        <v>1110</v>
      </c>
      <c r="I61" s="55"/>
      <c r="J61" s="55"/>
      <c r="K61" s="9">
        <v>532</v>
      </c>
      <c r="L61" s="58">
        <v>15753</v>
      </c>
      <c r="M61" s="55"/>
      <c r="N61" s="55"/>
      <c r="O61" s="10">
        <v>2250</v>
      </c>
      <c r="P61" s="58">
        <v>3545</v>
      </c>
      <c r="Q61" s="55"/>
      <c r="R61" s="55"/>
      <c r="S61" s="9">
        <v>957</v>
      </c>
      <c r="U61" s="39" t="s">
        <v>58</v>
      </c>
      <c r="V61" s="39"/>
      <c r="W61" s="39"/>
      <c r="X61" s="39"/>
      <c r="Y61" s="39"/>
      <c r="Z61" s="39"/>
    </row>
    <row r="62" spans="1:26">
      <c r="A62" s="55" t="s">
        <v>36</v>
      </c>
      <c r="B62" s="55"/>
      <c r="C62" s="55"/>
      <c r="D62" s="58">
        <v>19089</v>
      </c>
      <c r="E62" s="55"/>
      <c r="F62" s="55"/>
      <c r="G62" s="9">
        <v>815</v>
      </c>
      <c r="H62" s="58">
        <v>17374</v>
      </c>
      <c r="I62" s="55"/>
      <c r="J62" s="55"/>
      <c r="K62" s="10">
        <v>1142</v>
      </c>
      <c r="L62" s="58">
        <v>78494</v>
      </c>
      <c r="M62" s="55"/>
      <c r="N62" s="55"/>
      <c r="O62" s="9">
        <v>318</v>
      </c>
      <c r="P62" s="58">
        <v>119245</v>
      </c>
      <c r="Q62" s="55"/>
      <c r="R62" s="55"/>
      <c r="S62" s="9">
        <v>348</v>
      </c>
      <c r="U62" s="39"/>
      <c r="V62" s="39"/>
      <c r="W62" s="39"/>
      <c r="X62" s="39"/>
      <c r="Y62" s="39"/>
      <c r="Z62" s="39"/>
    </row>
    <row r="63" spans="1:26">
      <c r="A63" s="55" t="s">
        <v>28</v>
      </c>
      <c r="B63" s="55"/>
      <c r="C63" s="55"/>
      <c r="D63" s="58">
        <v>17481</v>
      </c>
      <c r="E63" s="55"/>
      <c r="F63" s="55"/>
      <c r="G63" s="10">
        <v>1166</v>
      </c>
      <c r="H63" s="58">
        <v>14240</v>
      </c>
      <c r="I63" s="55"/>
      <c r="J63" s="55"/>
      <c r="K63" s="10">
        <v>1427</v>
      </c>
      <c r="L63" s="58">
        <v>52244</v>
      </c>
      <c r="M63" s="55"/>
      <c r="N63" s="55"/>
      <c r="O63" s="10">
        <v>3667</v>
      </c>
      <c r="P63" s="58">
        <v>107749</v>
      </c>
      <c r="Q63" s="55"/>
      <c r="R63" s="55"/>
      <c r="S63" s="10">
        <v>1894</v>
      </c>
      <c r="U63" s="39"/>
      <c r="V63" s="39"/>
      <c r="W63" s="39"/>
      <c r="X63" s="39"/>
      <c r="Y63" s="39"/>
      <c r="Z63" s="39"/>
    </row>
    <row r="64" spans="1:26">
      <c r="A64" s="55" t="s">
        <v>30</v>
      </c>
      <c r="B64" s="55"/>
      <c r="C64" s="55"/>
      <c r="D64" s="58">
        <v>1608</v>
      </c>
      <c r="E64" s="55"/>
      <c r="F64" s="55"/>
      <c r="G64" s="9">
        <v>750</v>
      </c>
      <c r="H64" s="58">
        <v>3134</v>
      </c>
      <c r="I64" s="55"/>
      <c r="J64" s="55"/>
      <c r="K64" s="10">
        <v>1032</v>
      </c>
      <c r="L64" s="58">
        <v>26250</v>
      </c>
      <c r="M64" s="55"/>
      <c r="N64" s="55"/>
      <c r="O64" s="10">
        <v>3653</v>
      </c>
      <c r="P64" s="58">
        <v>11496</v>
      </c>
      <c r="Q64" s="55"/>
      <c r="R64" s="55"/>
      <c r="S64" s="10">
        <v>1888</v>
      </c>
      <c r="U64" s="39"/>
      <c r="V64" s="39"/>
      <c r="W64" s="39"/>
      <c r="X64" s="39"/>
      <c r="Y64" s="39"/>
      <c r="Z64" s="39"/>
    </row>
    <row r="65" spans="1:26" ht="15.75">
      <c r="A65" s="55" t="s">
        <v>37</v>
      </c>
      <c r="B65" s="55"/>
      <c r="C65" s="55"/>
      <c r="D65" s="58">
        <v>14095</v>
      </c>
      <c r="E65" s="55"/>
      <c r="F65" s="55"/>
      <c r="G65" s="9">
        <v>670</v>
      </c>
      <c r="H65" s="58">
        <v>13321</v>
      </c>
      <c r="I65" s="55"/>
      <c r="J65" s="55"/>
      <c r="K65" s="9">
        <v>591</v>
      </c>
      <c r="L65" s="58">
        <v>63277</v>
      </c>
      <c r="M65" s="55"/>
      <c r="N65" s="55"/>
      <c r="O65" s="9">
        <v>373</v>
      </c>
      <c r="P65" s="58">
        <v>93237</v>
      </c>
      <c r="Q65" s="55"/>
      <c r="R65" s="55"/>
      <c r="S65" s="9">
        <v>208</v>
      </c>
      <c r="V65" s="40" t="s">
        <v>45</v>
      </c>
      <c r="W65" s="40"/>
      <c r="X65" s="40"/>
      <c r="Y65" s="40"/>
      <c r="Z65" s="40"/>
    </row>
    <row r="66" spans="1:26">
      <c r="A66" s="55" t="s">
        <v>28</v>
      </c>
      <c r="B66" s="55"/>
      <c r="C66" s="55"/>
      <c r="D66" s="58">
        <v>11823</v>
      </c>
      <c r="E66" s="55"/>
      <c r="F66" s="55"/>
      <c r="G66" s="10">
        <v>1795</v>
      </c>
      <c r="H66" s="58">
        <v>10818</v>
      </c>
      <c r="I66" s="55"/>
      <c r="J66" s="55"/>
      <c r="K66" s="10">
        <v>1236</v>
      </c>
      <c r="L66" s="58">
        <v>40278</v>
      </c>
      <c r="M66" s="55"/>
      <c r="N66" s="55"/>
      <c r="O66" s="10">
        <v>2781</v>
      </c>
      <c r="P66" s="58">
        <v>85575</v>
      </c>
      <c r="Q66" s="55"/>
      <c r="R66" s="55"/>
      <c r="S66" s="10">
        <v>1539</v>
      </c>
      <c r="V66" s="41" t="s">
        <v>46</v>
      </c>
      <c r="W66" s="41"/>
      <c r="X66" s="41"/>
      <c r="Y66" s="41"/>
      <c r="Z66" s="41"/>
    </row>
    <row r="67" spans="1:26" ht="18.75">
      <c r="A67" s="55" t="s">
        <v>30</v>
      </c>
      <c r="B67" s="55"/>
      <c r="C67" s="55"/>
      <c r="D67" s="58">
        <v>2272</v>
      </c>
      <c r="E67" s="55"/>
      <c r="F67" s="55"/>
      <c r="G67" s="10">
        <v>1871</v>
      </c>
      <c r="H67" s="58">
        <v>2503</v>
      </c>
      <c r="I67" s="55"/>
      <c r="J67" s="55"/>
      <c r="K67" s="10">
        <v>1240</v>
      </c>
      <c r="L67" s="58">
        <v>22999</v>
      </c>
      <c r="M67" s="55"/>
      <c r="N67" s="55"/>
      <c r="O67" s="10">
        <v>2757</v>
      </c>
      <c r="P67" s="58">
        <v>7662</v>
      </c>
      <c r="Q67" s="55"/>
      <c r="R67" s="55"/>
      <c r="S67" s="10">
        <v>1548</v>
      </c>
      <c r="V67" s="16" t="s">
        <v>47</v>
      </c>
      <c r="W67" s="16" t="s">
        <v>48</v>
      </c>
      <c r="X67" s="17"/>
      <c r="Y67" s="18" t="s">
        <v>49</v>
      </c>
      <c r="Z67" s="16" t="s">
        <v>50</v>
      </c>
    </row>
    <row r="68" spans="1:26" ht="15.75">
      <c r="A68" s="55" t="s">
        <v>38</v>
      </c>
      <c r="B68" s="55"/>
      <c r="C68" s="55"/>
      <c r="D68" s="58">
        <v>9352</v>
      </c>
      <c r="E68" s="55"/>
      <c r="F68" s="55"/>
      <c r="G68" s="9">
        <v>766</v>
      </c>
      <c r="H68" s="58">
        <v>12138</v>
      </c>
      <c r="I68" s="55"/>
      <c r="J68" s="55"/>
      <c r="K68" s="9">
        <v>599</v>
      </c>
      <c r="L68" s="58">
        <v>44292</v>
      </c>
      <c r="M68" s="55"/>
      <c r="N68" s="55"/>
      <c r="O68" s="9">
        <v>314</v>
      </c>
      <c r="P68" s="58">
        <v>83309</v>
      </c>
      <c r="Q68" s="55"/>
      <c r="R68" s="55"/>
      <c r="S68" s="9">
        <v>338</v>
      </c>
      <c r="V68" s="19">
        <v>0.14000000000000001</v>
      </c>
      <c r="W68" s="20">
        <v>0.04</v>
      </c>
      <c r="X68" s="21"/>
      <c r="Y68" s="22">
        <f>W68/1.645</f>
        <v>2.4316109422492401E-2</v>
      </c>
      <c r="Z68" s="23">
        <f>ABS(V68-V70)</f>
        <v>7.0000000000000007E-2</v>
      </c>
    </row>
    <row r="69" spans="1:26" ht="18.75">
      <c r="A69" s="55" t="s">
        <v>28</v>
      </c>
      <c r="B69" s="55"/>
      <c r="C69" s="55"/>
      <c r="D69" s="58">
        <v>8112</v>
      </c>
      <c r="E69" s="55"/>
      <c r="F69" s="55"/>
      <c r="G69" s="9">
        <v>885</v>
      </c>
      <c r="H69" s="58">
        <v>10790</v>
      </c>
      <c r="I69" s="55"/>
      <c r="J69" s="55"/>
      <c r="K69" s="9">
        <v>865</v>
      </c>
      <c r="L69" s="58">
        <v>33313</v>
      </c>
      <c r="M69" s="55"/>
      <c r="N69" s="55"/>
      <c r="O69" s="10">
        <v>1936</v>
      </c>
      <c r="P69" s="58">
        <v>76864</v>
      </c>
      <c r="Q69" s="55"/>
      <c r="R69" s="55"/>
      <c r="S69" s="10">
        <v>1635</v>
      </c>
      <c r="V69" s="16" t="s">
        <v>51</v>
      </c>
      <c r="W69" s="16" t="s">
        <v>52</v>
      </c>
      <c r="X69" s="17"/>
      <c r="Y69" s="18" t="s">
        <v>53</v>
      </c>
      <c r="Z69" s="16" t="s">
        <v>54</v>
      </c>
    </row>
    <row r="70" spans="1:26" ht="15.75">
      <c r="A70" s="55" t="s">
        <v>30</v>
      </c>
      <c r="B70" s="55"/>
      <c r="C70" s="55"/>
      <c r="D70" s="58">
        <v>1240</v>
      </c>
      <c r="E70" s="55"/>
      <c r="F70" s="55"/>
      <c r="G70" s="9">
        <v>717</v>
      </c>
      <c r="H70" s="58">
        <v>1348</v>
      </c>
      <c r="I70" s="55"/>
      <c r="J70" s="55"/>
      <c r="K70" s="9">
        <v>740</v>
      </c>
      <c r="L70" s="58">
        <v>10979</v>
      </c>
      <c r="M70" s="55"/>
      <c r="N70" s="55"/>
      <c r="O70" s="10">
        <v>1916</v>
      </c>
      <c r="P70" s="58">
        <v>6445</v>
      </c>
      <c r="Q70" s="55"/>
      <c r="R70" s="55"/>
      <c r="S70" s="10">
        <v>1631</v>
      </c>
      <c r="V70" s="19">
        <v>7.0000000000000007E-2</v>
      </c>
      <c r="W70" s="20">
        <v>0.02</v>
      </c>
      <c r="X70" s="24"/>
      <c r="Y70" s="25">
        <f>W70/1.645</f>
        <v>1.2158054711246201E-2</v>
      </c>
      <c r="Z70" s="25">
        <f>ABS((Z68)/(SQRT(((Y68^2)+(Y70^2)))))</f>
        <v>2.5748322760910085</v>
      </c>
    </row>
    <row r="71" spans="1:26" ht="15.75">
      <c r="A71" s="55" t="s">
        <v>39</v>
      </c>
      <c r="B71" s="55"/>
      <c r="C71" s="55"/>
      <c r="D71" s="58">
        <v>5994</v>
      </c>
      <c r="E71" s="55"/>
      <c r="F71" s="55"/>
      <c r="G71" s="9">
        <v>300</v>
      </c>
      <c r="H71" s="58">
        <v>11102</v>
      </c>
      <c r="I71" s="55"/>
      <c r="J71" s="55"/>
      <c r="K71" s="9">
        <v>438</v>
      </c>
      <c r="L71" s="58">
        <v>27607</v>
      </c>
      <c r="M71" s="55"/>
      <c r="N71" s="55"/>
      <c r="O71" s="9">
        <v>174</v>
      </c>
      <c r="P71" s="58">
        <v>78098</v>
      </c>
      <c r="Q71" s="55"/>
      <c r="R71" s="55"/>
      <c r="S71" s="9">
        <v>279</v>
      </c>
      <c r="V71" s="17"/>
      <c r="W71" s="17"/>
      <c r="X71" s="17"/>
      <c r="Y71" s="17"/>
      <c r="Z71" s="17"/>
    </row>
    <row r="72" spans="1:26" ht="15.75">
      <c r="A72" s="55" t="s">
        <v>28</v>
      </c>
      <c r="B72" s="55"/>
      <c r="C72" s="55"/>
      <c r="D72" s="58">
        <v>4682</v>
      </c>
      <c r="E72" s="55"/>
      <c r="F72" s="55"/>
      <c r="G72" s="9">
        <v>691</v>
      </c>
      <c r="H72" s="58">
        <v>10194</v>
      </c>
      <c r="I72" s="55"/>
      <c r="J72" s="55"/>
      <c r="K72" s="9">
        <v>737</v>
      </c>
      <c r="L72" s="58">
        <v>23113</v>
      </c>
      <c r="M72" s="55"/>
      <c r="N72" s="55"/>
      <c r="O72" s="10">
        <v>1187</v>
      </c>
      <c r="P72" s="58">
        <v>74321</v>
      </c>
      <c r="Q72" s="55"/>
      <c r="R72" s="55"/>
      <c r="S72" s="10">
        <v>1162</v>
      </c>
      <c r="V72" s="38" t="s">
        <v>55</v>
      </c>
      <c r="W72" s="38"/>
      <c r="X72" s="38"/>
      <c r="Y72" s="17" t="str">
        <f>IF(Z70&gt;1.645, "Significant", "Not Significant")</f>
        <v>Significant</v>
      </c>
      <c r="Z72" s="17"/>
    </row>
    <row r="73" spans="1:26" ht="15.75">
      <c r="A73" s="55" t="s">
        <v>30</v>
      </c>
      <c r="B73" s="55"/>
      <c r="C73" s="55"/>
      <c r="D73" s="58">
        <v>1312</v>
      </c>
      <c r="E73" s="55"/>
      <c r="F73" s="55"/>
      <c r="G73" s="9">
        <v>654</v>
      </c>
      <c r="H73" s="55">
        <v>908</v>
      </c>
      <c r="I73" s="55"/>
      <c r="J73" s="55"/>
      <c r="K73" s="9">
        <v>602</v>
      </c>
      <c r="L73" s="58">
        <v>4494</v>
      </c>
      <c r="M73" s="55"/>
      <c r="N73" s="55"/>
      <c r="O73" s="10">
        <v>1171</v>
      </c>
      <c r="P73" s="58">
        <v>3777</v>
      </c>
      <c r="Q73" s="55"/>
      <c r="R73" s="55"/>
      <c r="S73" s="10">
        <v>1154</v>
      </c>
      <c r="V73" s="38" t="s">
        <v>56</v>
      </c>
      <c r="W73" s="38"/>
      <c r="X73" s="38"/>
      <c r="Y73" s="17" t="str">
        <f>IF(Z70&gt;1.96, "Significant", "Not Significant")</f>
        <v>Significant</v>
      </c>
      <c r="Z73" s="17"/>
    </row>
    <row r="74" spans="1:26" ht="15.75">
      <c r="A74" s="55" t="s">
        <v>40</v>
      </c>
      <c r="B74" s="55"/>
      <c r="C74" s="55"/>
      <c r="D74" s="58">
        <v>3273</v>
      </c>
      <c r="E74" s="55"/>
      <c r="F74" s="55"/>
      <c r="G74" s="9">
        <v>641</v>
      </c>
      <c r="H74" s="58">
        <v>5266</v>
      </c>
      <c r="I74" s="55"/>
      <c r="J74" s="55"/>
      <c r="K74" s="9">
        <v>232</v>
      </c>
      <c r="L74" s="58">
        <v>12245</v>
      </c>
      <c r="M74" s="55"/>
      <c r="N74" s="55"/>
      <c r="O74" s="9">
        <v>3</v>
      </c>
      <c r="P74" s="58">
        <v>46487</v>
      </c>
      <c r="Q74" s="55"/>
      <c r="R74" s="55"/>
      <c r="S74" s="9">
        <v>376</v>
      </c>
      <c r="V74" s="38" t="s">
        <v>57</v>
      </c>
      <c r="W74" s="38"/>
      <c r="X74" s="38"/>
      <c r="Y74" s="17" t="str">
        <f>IF(Z70&gt;2.576, "Significant", "Not Significant")</f>
        <v>Not Significant</v>
      </c>
      <c r="Z74" s="17"/>
    </row>
    <row r="75" spans="1:26">
      <c r="A75" s="55" t="s">
        <v>28</v>
      </c>
      <c r="B75" s="55"/>
      <c r="C75" s="55"/>
      <c r="D75" s="58">
        <v>3273</v>
      </c>
      <c r="E75" s="55"/>
      <c r="F75" s="55"/>
      <c r="G75" s="9">
        <v>641</v>
      </c>
      <c r="H75" s="58">
        <v>5097</v>
      </c>
      <c r="I75" s="55"/>
      <c r="J75" s="55"/>
      <c r="K75" s="9">
        <v>289</v>
      </c>
      <c r="L75" s="58">
        <v>11163</v>
      </c>
      <c r="M75" s="55"/>
      <c r="N75" s="55"/>
      <c r="O75" s="9">
        <v>743</v>
      </c>
      <c r="P75" s="58">
        <v>46442</v>
      </c>
      <c r="Q75" s="55"/>
      <c r="R75" s="55"/>
      <c r="S75" s="9">
        <v>381</v>
      </c>
    </row>
    <row r="76" spans="1:26">
      <c r="A76" s="55" t="s">
        <v>30</v>
      </c>
      <c r="B76" s="55"/>
      <c r="C76" s="55"/>
      <c r="D76" s="55">
        <v>0</v>
      </c>
      <c r="E76" s="55"/>
      <c r="F76" s="55"/>
      <c r="G76" s="9">
        <v>220</v>
      </c>
      <c r="H76" s="55">
        <v>169</v>
      </c>
      <c r="I76" s="55"/>
      <c r="J76" s="55"/>
      <c r="K76" s="9">
        <v>193</v>
      </c>
      <c r="L76" s="58">
        <v>1082</v>
      </c>
      <c r="M76" s="55"/>
      <c r="N76" s="55"/>
      <c r="O76" s="9">
        <v>743</v>
      </c>
      <c r="P76" s="55">
        <v>45</v>
      </c>
      <c r="Q76" s="55"/>
      <c r="R76" s="55"/>
      <c r="S76" s="9">
        <v>72</v>
      </c>
    </row>
    <row r="77" spans="1:26">
      <c r="A77" s="55" t="s">
        <v>41</v>
      </c>
      <c r="B77" s="55"/>
      <c r="C77" s="55"/>
      <c r="D77" s="58">
        <v>1642</v>
      </c>
      <c r="E77" s="55"/>
      <c r="F77" s="55"/>
      <c r="G77" s="9">
        <v>658</v>
      </c>
      <c r="H77" s="58">
        <v>2888</v>
      </c>
      <c r="I77" s="55"/>
      <c r="J77" s="55"/>
      <c r="K77" s="9">
        <v>356</v>
      </c>
      <c r="L77" s="58">
        <v>6136</v>
      </c>
      <c r="M77" s="55"/>
      <c r="N77" s="55"/>
      <c r="O77" s="9">
        <v>275</v>
      </c>
      <c r="P77" s="58">
        <v>26930</v>
      </c>
      <c r="Q77" s="55"/>
      <c r="R77" s="55"/>
      <c r="S77" s="9">
        <v>460</v>
      </c>
    </row>
    <row r="78" spans="1:26">
      <c r="A78" s="55" t="s">
        <v>28</v>
      </c>
      <c r="B78" s="55"/>
      <c r="C78" s="55"/>
      <c r="D78" s="58">
        <v>1642</v>
      </c>
      <c r="E78" s="55"/>
      <c r="F78" s="55"/>
      <c r="G78" s="9">
        <v>658</v>
      </c>
      <c r="H78" s="58">
        <v>2888</v>
      </c>
      <c r="I78" s="55"/>
      <c r="J78" s="55"/>
      <c r="K78" s="9">
        <v>356</v>
      </c>
      <c r="L78" s="58">
        <v>5613</v>
      </c>
      <c r="M78" s="55"/>
      <c r="N78" s="55"/>
      <c r="O78" s="9">
        <v>559</v>
      </c>
      <c r="P78" s="58">
        <v>26864</v>
      </c>
      <c r="Q78" s="55"/>
      <c r="R78" s="55"/>
      <c r="S78" s="9">
        <v>474</v>
      </c>
    </row>
    <row r="79" spans="1:26">
      <c r="A79" s="55" t="s">
        <v>30</v>
      </c>
      <c r="B79" s="55"/>
      <c r="C79" s="55"/>
      <c r="D79" s="55">
        <v>0</v>
      </c>
      <c r="E79" s="55"/>
      <c r="F79" s="55"/>
      <c r="G79" s="9">
        <v>220</v>
      </c>
      <c r="H79" s="55">
        <v>0</v>
      </c>
      <c r="I79" s="55"/>
      <c r="J79" s="55"/>
      <c r="K79" s="9">
        <v>220</v>
      </c>
      <c r="L79" s="55">
        <v>523</v>
      </c>
      <c r="M79" s="55"/>
      <c r="N79" s="55"/>
      <c r="O79" s="9">
        <v>491</v>
      </c>
      <c r="P79" s="55">
        <v>66</v>
      </c>
      <c r="Q79" s="55"/>
      <c r="R79" s="55"/>
      <c r="S79" s="9">
        <v>107</v>
      </c>
    </row>
    <row r="82" spans="1:25">
      <c r="A82" s="56" t="s">
        <v>17</v>
      </c>
      <c r="B82" s="56"/>
      <c r="C82" s="56"/>
      <c r="D82" s="56"/>
      <c r="E82" s="8"/>
      <c r="F82" s="8"/>
      <c r="G82" s="8"/>
    </row>
    <row r="83" spans="1:25">
      <c r="A83" s="56" t="s">
        <v>18</v>
      </c>
      <c r="B83" s="56"/>
      <c r="C83" s="56"/>
      <c r="D83" s="56"/>
      <c r="E83" s="8"/>
      <c r="F83" s="8"/>
      <c r="G83" s="8"/>
    </row>
    <row r="84" spans="1:25">
      <c r="A84" s="8" t="s">
        <v>19</v>
      </c>
      <c r="B84" s="56" t="s">
        <v>20</v>
      </c>
      <c r="C84" s="56"/>
      <c r="D84" s="56"/>
      <c r="E84" s="56"/>
      <c r="F84" s="8"/>
      <c r="G84" s="8"/>
    </row>
    <row r="85" spans="1:25">
      <c r="A85" s="8"/>
      <c r="B85" s="56"/>
      <c r="C85" s="56"/>
      <c r="D85" s="56"/>
      <c r="E85" s="56"/>
      <c r="F85" s="8"/>
      <c r="G85" s="8"/>
    </row>
    <row r="86" spans="1:25">
      <c r="A86" s="8" t="s">
        <v>19</v>
      </c>
      <c r="B86" s="56" t="s">
        <v>21</v>
      </c>
      <c r="C86" s="56"/>
      <c r="D86" s="56"/>
      <c r="E86" s="56"/>
      <c r="F86" s="8"/>
      <c r="G86" s="8"/>
    </row>
    <row r="87" spans="1:25">
      <c r="A87" s="8"/>
      <c r="B87" s="8"/>
      <c r="C87" s="8"/>
      <c r="D87" s="8"/>
      <c r="E87" s="57" t="s">
        <v>1</v>
      </c>
      <c r="F87" s="57"/>
      <c r="G87" s="57"/>
      <c r="H87" s="48" t="s">
        <v>7</v>
      </c>
      <c r="I87" s="48"/>
      <c r="J87" s="48"/>
      <c r="K87" s="48"/>
      <c r="L87" s="48" t="s">
        <v>2</v>
      </c>
      <c r="M87" s="48"/>
      <c r="N87" s="48"/>
      <c r="O87" s="48"/>
      <c r="P87" s="48" t="s">
        <v>8</v>
      </c>
      <c r="Q87" s="48"/>
      <c r="R87" s="48"/>
      <c r="S87" s="48"/>
    </row>
    <row r="88" spans="1:25">
      <c r="A88" s="49"/>
      <c r="B88" s="50"/>
      <c r="C88" s="51"/>
      <c r="D88" s="42" t="s">
        <v>22</v>
      </c>
      <c r="E88" s="43"/>
      <c r="F88" s="43"/>
      <c r="G88" s="44"/>
      <c r="H88" s="42" t="s">
        <v>22</v>
      </c>
      <c r="I88" s="43"/>
      <c r="J88" s="43"/>
      <c r="K88" s="44"/>
      <c r="L88" s="42" t="s">
        <v>22</v>
      </c>
      <c r="M88" s="43"/>
      <c r="N88" s="43"/>
      <c r="O88" s="44"/>
      <c r="P88" s="42" t="s">
        <v>22</v>
      </c>
      <c r="Q88" s="43"/>
      <c r="R88" s="43"/>
      <c r="S88" s="44"/>
    </row>
    <row r="89" spans="1:25" ht="25.5">
      <c r="A89" s="52"/>
      <c r="B89" s="53"/>
      <c r="C89" s="54"/>
      <c r="D89" s="42" t="s">
        <v>23</v>
      </c>
      <c r="E89" s="43"/>
      <c r="F89" s="44"/>
      <c r="G89" s="9" t="s">
        <v>24</v>
      </c>
      <c r="H89" s="42" t="s">
        <v>23</v>
      </c>
      <c r="I89" s="43"/>
      <c r="J89" s="44"/>
      <c r="K89" s="9" t="s">
        <v>24</v>
      </c>
      <c r="L89" s="42" t="s">
        <v>23</v>
      </c>
      <c r="M89" s="43"/>
      <c r="N89" s="44"/>
      <c r="O89" s="9" t="s">
        <v>24</v>
      </c>
      <c r="P89" s="42" t="s">
        <v>23</v>
      </c>
      <c r="Q89" s="43"/>
      <c r="R89" s="44"/>
      <c r="S89" s="9" t="s">
        <v>24</v>
      </c>
      <c r="V89" t="s">
        <v>1</v>
      </c>
      <c r="W89" t="s">
        <v>7</v>
      </c>
      <c r="X89" t="s">
        <v>2</v>
      </c>
      <c r="Y89" t="s">
        <v>8</v>
      </c>
    </row>
    <row r="90" spans="1:25">
      <c r="A90" s="42" t="s">
        <v>25</v>
      </c>
      <c r="B90" s="43"/>
      <c r="C90" s="44"/>
      <c r="D90" s="45">
        <v>75665</v>
      </c>
      <c r="E90" s="46"/>
      <c r="F90" s="47"/>
      <c r="G90" s="10">
        <v>2048</v>
      </c>
      <c r="H90" s="45">
        <v>99076</v>
      </c>
      <c r="I90" s="46"/>
      <c r="J90" s="47"/>
      <c r="K90" s="10">
        <v>4179</v>
      </c>
      <c r="L90" s="45">
        <v>397359</v>
      </c>
      <c r="M90" s="46"/>
      <c r="N90" s="47"/>
      <c r="O90" s="9">
        <v>463</v>
      </c>
      <c r="P90" s="45">
        <v>576441</v>
      </c>
      <c r="Q90" s="46"/>
      <c r="R90" s="47"/>
      <c r="S90" s="10">
        <v>1250</v>
      </c>
      <c r="U90" t="s">
        <v>26</v>
      </c>
      <c r="V90" s="11">
        <f>D93+D96+D99+D102+D105+D108+D111</f>
        <v>4741</v>
      </c>
      <c r="W90" s="11">
        <f>H93+H96+H99+H102+H105+H108+H111</f>
        <v>13083</v>
      </c>
      <c r="X90">
        <f>L93+L96+L99+L102+L105+L108+L111</f>
        <v>105389</v>
      </c>
      <c r="Y90" s="11">
        <f>P93+P96+P99+P102+P105+P108+P111</f>
        <v>40678</v>
      </c>
    </row>
    <row r="91" spans="1:25">
      <c r="A91" s="42" t="s">
        <v>27</v>
      </c>
      <c r="B91" s="43"/>
      <c r="C91" s="44"/>
      <c r="D91" s="45">
        <v>4971</v>
      </c>
      <c r="E91" s="46"/>
      <c r="F91" s="47"/>
      <c r="G91" s="9">
        <v>685</v>
      </c>
      <c r="H91" s="45">
        <v>7737</v>
      </c>
      <c r="I91" s="46"/>
      <c r="J91" s="47"/>
      <c r="K91" s="10">
        <v>1824</v>
      </c>
      <c r="L91" s="45">
        <v>44245</v>
      </c>
      <c r="M91" s="46"/>
      <c r="N91" s="47"/>
      <c r="O91" s="10">
        <v>1264</v>
      </c>
      <c r="P91" s="45">
        <v>34849</v>
      </c>
      <c r="Q91" s="46"/>
      <c r="R91" s="47"/>
      <c r="S91" s="10">
        <v>1186</v>
      </c>
      <c r="U91" t="s">
        <v>6</v>
      </c>
      <c r="V91" s="11">
        <f>D91+D94+D97+D100+D103+D106+D109</f>
        <v>70831</v>
      </c>
      <c r="W91" s="11">
        <f>H91+H94+H97+H100+H103+H106+H109</f>
        <v>91239</v>
      </c>
      <c r="X91">
        <f>L91+L94+L97+L100+L103+L106+L109</f>
        <v>380197</v>
      </c>
      <c r="Y91">
        <f>P91+P94+P97+P100+P103+P106+P109</f>
        <v>506495</v>
      </c>
    </row>
    <row r="92" spans="1:25">
      <c r="A92" s="42" t="s">
        <v>28</v>
      </c>
      <c r="B92" s="43"/>
      <c r="C92" s="44"/>
      <c r="D92" s="45">
        <v>4699</v>
      </c>
      <c r="E92" s="46"/>
      <c r="F92" s="47"/>
      <c r="G92" s="9">
        <v>707</v>
      </c>
      <c r="H92" s="45">
        <v>7126</v>
      </c>
      <c r="I92" s="46"/>
      <c r="J92" s="47"/>
      <c r="K92" s="10">
        <v>1927</v>
      </c>
      <c r="L92" s="45">
        <v>40198</v>
      </c>
      <c r="M92" s="46"/>
      <c r="N92" s="47"/>
      <c r="O92" s="10">
        <v>2282</v>
      </c>
      <c r="P92" s="45">
        <v>33426</v>
      </c>
      <c r="Q92" s="46"/>
      <c r="R92" s="47"/>
      <c r="S92" s="10">
        <v>1446</v>
      </c>
      <c r="U92" t="s">
        <v>29</v>
      </c>
      <c r="V92" s="7">
        <f>V90/V91</f>
        <v>6.6933969589586487E-2</v>
      </c>
      <c r="W92" s="7">
        <f>W90/W91</f>
        <v>0.14339262815243481</v>
      </c>
      <c r="X92" s="7">
        <f>X90/X91</f>
        <v>0.27719576956156938</v>
      </c>
      <c r="Y92" s="7">
        <f>Y90/Y91</f>
        <v>8.031273753936366E-2</v>
      </c>
    </row>
    <row r="93" spans="1:25">
      <c r="A93" s="42" t="s">
        <v>30</v>
      </c>
      <c r="B93" s="43"/>
      <c r="C93" s="44"/>
      <c r="D93" s="42">
        <v>272</v>
      </c>
      <c r="E93" s="43"/>
      <c r="F93" s="44"/>
      <c r="G93" s="9">
        <v>310</v>
      </c>
      <c r="H93" s="42">
        <v>611</v>
      </c>
      <c r="I93" s="43"/>
      <c r="J93" s="44"/>
      <c r="K93" s="9">
        <v>593</v>
      </c>
      <c r="L93" s="45">
        <v>4047</v>
      </c>
      <c r="M93" s="46"/>
      <c r="N93" s="47"/>
      <c r="O93" s="10">
        <v>1830</v>
      </c>
      <c r="P93" s="45">
        <v>1423</v>
      </c>
      <c r="Q93" s="46"/>
      <c r="R93" s="47"/>
      <c r="S93" s="9">
        <v>891</v>
      </c>
      <c r="U93" t="s">
        <v>31</v>
      </c>
      <c r="V93" s="12">
        <f>SQRT(SUMSQ(G93,G96,G99,G102,G105,G108,G111))</f>
        <v>1136.3212573915882</v>
      </c>
      <c r="W93" s="12">
        <f>SQRT(SUMSQ(K93,K96,K99,K102,K105,K108,K111))</f>
        <v>2440.379683573849</v>
      </c>
      <c r="X93" s="12">
        <f>SQRT(SUMSQ(O93,O96,O99,O102,O105,O108,O111))</f>
        <v>6959.632605245768</v>
      </c>
      <c r="Y93" s="12">
        <f>SQRT(SUMSQ(S93,S96,S99,S102,S105,S108,S111))</f>
        <v>4120.4719389895135</v>
      </c>
    </row>
    <row r="94" spans="1:25">
      <c r="A94" s="42" t="s">
        <v>32</v>
      </c>
      <c r="B94" s="43"/>
      <c r="C94" s="44"/>
      <c r="D94" s="45">
        <v>10492</v>
      </c>
      <c r="E94" s="46"/>
      <c r="F94" s="47"/>
      <c r="G94" s="9">
        <v>845</v>
      </c>
      <c r="H94" s="45">
        <v>16302</v>
      </c>
      <c r="I94" s="46"/>
      <c r="J94" s="47"/>
      <c r="K94" s="10">
        <v>1957</v>
      </c>
      <c r="L94" s="45">
        <v>82028</v>
      </c>
      <c r="M94" s="46"/>
      <c r="N94" s="47"/>
      <c r="O94" s="10">
        <v>1277</v>
      </c>
      <c r="P94" s="45">
        <v>59697</v>
      </c>
      <c r="Q94" s="46"/>
      <c r="R94" s="47"/>
      <c r="S94" s="10">
        <v>1154</v>
      </c>
      <c r="U94" t="s">
        <v>33</v>
      </c>
      <c r="V94" s="12">
        <f>SQRT(SUMSQ(G91,G94,G97,G100,G103,G106,G109))</f>
        <v>1757.197769176822</v>
      </c>
      <c r="W94" s="12">
        <f>SQRT(SUMSQ(K91,K94,K97,K100,K103,K106,K109))</f>
        <v>3322.654812044128</v>
      </c>
      <c r="X94" s="12">
        <f>SQRT(SUMSQ(O91,O94,O97,O100,O103,O106,O109))</f>
        <v>1828.8846327748506</v>
      </c>
      <c r="Y94" s="12">
        <f>SQRT(SUMSQ(S91,S94,S97,S100,S103,S106,S109))</f>
        <v>1919.2253645676944</v>
      </c>
    </row>
    <row r="95" spans="1:25">
      <c r="A95" s="42" t="s">
        <v>28</v>
      </c>
      <c r="B95" s="43"/>
      <c r="C95" s="44"/>
      <c r="D95" s="45">
        <v>10314</v>
      </c>
      <c r="E95" s="46"/>
      <c r="F95" s="47"/>
      <c r="G95" s="9">
        <v>834</v>
      </c>
      <c r="H95" s="45">
        <v>15273</v>
      </c>
      <c r="I95" s="46"/>
      <c r="J95" s="47"/>
      <c r="K95" s="10">
        <v>1946</v>
      </c>
      <c r="L95" s="45">
        <v>71085</v>
      </c>
      <c r="M95" s="46"/>
      <c r="N95" s="47"/>
      <c r="O95" s="10">
        <v>2705</v>
      </c>
      <c r="P95" s="45">
        <v>57836</v>
      </c>
      <c r="Q95" s="46"/>
      <c r="R95" s="47"/>
      <c r="S95" s="10">
        <v>1395</v>
      </c>
      <c r="U95" t="s">
        <v>34</v>
      </c>
      <c r="V95" s="7">
        <f>(SQRT(V93^2-(V92^2*V94^2)))/V91</f>
        <v>1.5956542557089549E-2</v>
      </c>
      <c r="W95" s="7">
        <f>(SQRT(W93^2-(W92^2*W94^2)))/W91</f>
        <v>2.6232410225337899E-2</v>
      </c>
      <c r="X95" s="7">
        <f>(SQRT(X93^2-(X92^2*X94^2)))/X91</f>
        <v>1.8256703469543136E-2</v>
      </c>
      <c r="Y95" s="7">
        <f>(SQRT(Y93^2-(Y92^2*Y94^2)))/Y91</f>
        <v>8.1295727202647765E-3</v>
      </c>
    </row>
    <row r="96" spans="1:25">
      <c r="A96" s="42" t="s">
        <v>30</v>
      </c>
      <c r="B96" s="43"/>
      <c r="C96" s="44"/>
      <c r="D96" s="42">
        <v>178</v>
      </c>
      <c r="E96" s="43"/>
      <c r="F96" s="44"/>
      <c r="G96" s="9">
        <v>187</v>
      </c>
      <c r="H96" s="45">
        <v>1029</v>
      </c>
      <c r="I96" s="46"/>
      <c r="J96" s="47"/>
      <c r="K96" s="9">
        <v>792</v>
      </c>
      <c r="L96" s="45">
        <v>10943</v>
      </c>
      <c r="M96" s="46"/>
      <c r="N96" s="47"/>
      <c r="O96" s="10">
        <v>2528</v>
      </c>
      <c r="P96" s="45">
        <v>1861</v>
      </c>
      <c r="Q96" s="46"/>
      <c r="R96" s="47"/>
      <c r="S96" s="9">
        <v>743</v>
      </c>
      <c r="U96" t="s">
        <v>12</v>
      </c>
      <c r="V96" s="7">
        <f>V92+V95</f>
        <v>8.2890512146676032E-2</v>
      </c>
      <c r="W96" s="7">
        <f>W92+W95</f>
        <v>0.16962503837777271</v>
      </c>
      <c r="X96" s="7">
        <f>X92+X95</f>
        <v>0.29545247303111249</v>
      </c>
      <c r="Y96" s="7">
        <f>Y92+Y95</f>
        <v>8.844231025962844E-2</v>
      </c>
    </row>
    <row r="97" spans="1:25">
      <c r="A97" s="42" t="s">
        <v>35</v>
      </c>
      <c r="B97" s="43"/>
      <c r="C97" s="44"/>
      <c r="D97" s="45">
        <v>8362</v>
      </c>
      <c r="E97" s="46"/>
      <c r="F97" s="47"/>
      <c r="G97" s="9">
        <v>452</v>
      </c>
      <c r="H97" s="45">
        <v>11045</v>
      </c>
      <c r="I97" s="46"/>
      <c r="J97" s="47"/>
      <c r="K97" s="9">
        <v>640</v>
      </c>
      <c r="L97" s="45">
        <v>45350</v>
      </c>
      <c r="M97" s="46"/>
      <c r="N97" s="47"/>
      <c r="O97" s="9">
        <v>156</v>
      </c>
      <c r="P97" s="45">
        <v>44756</v>
      </c>
      <c r="Q97" s="46"/>
      <c r="R97" s="47"/>
      <c r="S97" s="9">
        <v>395</v>
      </c>
      <c r="U97" t="s">
        <v>11</v>
      </c>
      <c r="V97" s="7">
        <f>V92-V95</f>
        <v>5.0977427032496941E-2</v>
      </c>
      <c r="W97" s="7">
        <f>W92-W95</f>
        <v>0.11716021792709691</v>
      </c>
      <c r="X97" s="7">
        <f>X92-X95</f>
        <v>0.25893906609202627</v>
      </c>
      <c r="Y97" s="7">
        <f>Y92-Y95</f>
        <v>7.218316481909888E-2</v>
      </c>
    </row>
    <row r="98" spans="1:25">
      <c r="A98" s="42" t="s">
        <v>28</v>
      </c>
      <c r="B98" s="43"/>
      <c r="C98" s="44"/>
      <c r="D98" s="45">
        <v>7093</v>
      </c>
      <c r="E98" s="46"/>
      <c r="F98" s="47"/>
      <c r="G98" s="9">
        <v>641</v>
      </c>
      <c r="H98" s="45">
        <v>8795</v>
      </c>
      <c r="I98" s="46"/>
      <c r="J98" s="47"/>
      <c r="K98" s="9">
        <v>992</v>
      </c>
      <c r="L98" s="45">
        <v>30463</v>
      </c>
      <c r="M98" s="46"/>
      <c r="N98" s="47"/>
      <c r="O98" s="10">
        <v>2676</v>
      </c>
      <c r="P98" s="45">
        <v>39563</v>
      </c>
      <c r="Q98" s="46"/>
      <c r="R98" s="47"/>
      <c r="S98" s="10">
        <v>1201</v>
      </c>
    </row>
    <row r="99" spans="1:25">
      <c r="A99" s="42" t="s">
        <v>30</v>
      </c>
      <c r="B99" s="43"/>
      <c r="C99" s="44"/>
      <c r="D99" s="45">
        <v>1269</v>
      </c>
      <c r="E99" s="46"/>
      <c r="F99" s="47"/>
      <c r="G99" s="9">
        <v>572</v>
      </c>
      <c r="H99" s="45">
        <v>2250</v>
      </c>
      <c r="I99" s="46"/>
      <c r="J99" s="47"/>
      <c r="K99" s="9">
        <v>983</v>
      </c>
      <c r="L99" s="45">
        <v>14887</v>
      </c>
      <c r="M99" s="46"/>
      <c r="N99" s="47"/>
      <c r="O99" s="10">
        <v>2670</v>
      </c>
      <c r="P99" s="45">
        <v>5193</v>
      </c>
      <c r="Q99" s="46"/>
      <c r="R99" s="47"/>
      <c r="S99" s="10">
        <v>1187</v>
      </c>
      <c r="U99" t="s">
        <v>42</v>
      </c>
      <c r="V99" s="7">
        <f>V91/SUM(V91:Y91)</f>
        <v>6.7537725432462281E-2</v>
      </c>
      <c r="W99" s="7">
        <f>W91/SUM(V91:Z91)</f>
        <v>8.6996859153935777E-2</v>
      </c>
      <c r="X99" s="7">
        <f>X91/SUM(V91:AA91)</f>
        <v>0.36251980907012266</v>
      </c>
      <c r="Y99" s="7">
        <f>Y91/SUM(V91:AB91)</f>
        <v>0.48294560634347927</v>
      </c>
    </row>
    <row r="100" spans="1:25">
      <c r="A100" s="42" t="s">
        <v>36</v>
      </c>
      <c r="B100" s="43"/>
      <c r="C100" s="44"/>
      <c r="D100" s="45">
        <v>18165</v>
      </c>
      <c r="E100" s="46"/>
      <c r="F100" s="47"/>
      <c r="G100" s="9">
        <v>791</v>
      </c>
      <c r="H100" s="45">
        <v>17269</v>
      </c>
      <c r="I100" s="46"/>
      <c r="J100" s="47"/>
      <c r="K100" s="9">
        <v>726</v>
      </c>
      <c r="L100" s="45">
        <v>77287</v>
      </c>
      <c r="M100" s="46"/>
      <c r="N100" s="47"/>
      <c r="O100" s="9">
        <v>246</v>
      </c>
      <c r="P100" s="45">
        <v>116928</v>
      </c>
      <c r="Q100" s="46"/>
      <c r="R100" s="47"/>
      <c r="S100" s="9">
        <v>604</v>
      </c>
    </row>
    <row r="101" spans="1:25">
      <c r="A101" s="42" t="s">
        <v>28</v>
      </c>
      <c r="B101" s="43"/>
      <c r="C101" s="44"/>
      <c r="D101" s="45">
        <v>17113</v>
      </c>
      <c r="E101" s="46"/>
      <c r="F101" s="47"/>
      <c r="G101" s="10">
        <v>1003</v>
      </c>
      <c r="H101" s="45">
        <v>13227</v>
      </c>
      <c r="I101" s="46"/>
      <c r="J101" s="47"/>
      <c r="K101" s="10">
        <v>1656</v>
      </c>
      <c r="L101" s="45">
        <v>43195</v>
      </c>
      <c r="M101" s="46"/>
      <c r="N101" s="47"/>
      <c r="O101" s="10">
        <v>3963</v>
      </c>
      <c r="P101" s="45">
        <v>102199</v>
      </c>
      <c r="Q101" s="46"/>
      <c r="R101" s="47"/>
      <c r="S101" s="10">
        <v>2752</v>
      </c>
    </row>
    <row r="102" spans="1:25">
      <c r="A102" s="42" t="s">
        <v>30</v>
      </c>
      <c r="B102" s="43"/>
      <c r="C102" s="44"/>
      <c r="D102" s="45">
        <v>1052</v>
      </c>
      <c r="E102" s="46"/>
      <c r="F102" s="47"/>
      <c r="G102" s="9">
        <v>498</v>
      </c>
      <c r="H102" s="45">
        <v>4042</v>
      </c>
      <c r="I102" s="46"/>
      <c r="J102" s="47"/>
      <c r="K102" s="10">
        <v>1425</v>
      </c>
      <c r="L102" s="45">
        <v>34092</v>
      </c>
      <c r="M102" s="46"/>
      <c r="N102" s="47"/>
      <c r="O102" s="10">
        <v>3951</v>
      </c>
      <c r="P102" s="45">
        <v>14729</v>
      </c>
      <c r="Q102" s="46"/>
      <c r="R102" s="47"/>
      <c r="S102" s="10">
        <v>2759</v>
      </c>
    </row>
    <row r="103" spans="1:25">
      <c r="A103" s="42" t="s">
        <v>37</v>
      </c>
      <c r="B103" s="43"/>
      <c r="C103" s="44"/>
      <c r="D103" s="45">
        <v>14122</v>
      </c>
      <c r="E103" s="46"/>
      <c r="F103" s="47"/>
      <c r="G103" s="9">
        <v>858</v>
      </c>
      <c r="H103" s="45">
        <v>15033</v>
      </c>
      <c r="I103" s="46"/>
      <c r="J103" s="47"/>
      <c r="K103" s="10">
        <v>1633</v>
      </c>
      <c r="L103" s="45">
        <v>61962</v>
      </c>
      <c r="M103" s="46"/>
      <c r="N103" s="47"/>
      <c r="O103" s="9">
        <v>101</v>
      </c>
      <c r="P103" s="45">
        <v>91766</v>
      </c>
      <c r="Q103" s="46"/>
      <c r="R103" s="47"/>
      <c r="S103" s="9">
        <v>263</v>
      </c>
      <c r="U103" s="11"/>
      <c r="V103" s="11"/>
      <c r="W103" s="7"/>
    </row>
    <row r="104" spans="1:25">
      <c r="A104" s="42" t="s">
        <v>28</v>
      </c>
      <c r="B104" s="43"/>
      <c r="C104" s="44"/>
      <c r="D104" s="45">
        <v>13122</v>
      </c>
      <c r="E104" s="46"/>
      <c r="F104" s="47"/>
      <c r="G104" s="10">
        <v>1020</v>
      </c>
      <c r="H104" s="45">
        <v>12493</v>
      </c>
      <c r="I104" s="46"/>
      <c r="J104" s="47"/>
      <c r="K104" s="10">
        <v>1967</v>
      </c>
      <c r="L104" s="45">
        <v>38528</v>
      </c>
      <c r="M104" s="46"/>
      <c r="N104" s="47"/>
      <c r="O104" s="10">
        <v>3173</v>
      </c>
      <c r="P104" s="45">
        <v>84482</v>
      </c>
      <c r="Q104" s="46"/>
      <c r="R104" s="47"/>
      <c r="S104" s="10">
        <v>1590</v>
      </c>
    </row>
    <row r="105" spans="1:25">
      <c r="A105" s="42" t="s">
        <v>30</v>
      </c>
      <c r="B105" s="43"/>
      <c r="C105" s="44"/>
      <c r="D105" s="45">
        <v>1000</v>
      </c>
      <c r="E105" s="46"/>
      <c r="F105" s="47"/>
      <c r="G105" s="9">
        <v>577</v>
      </c>
      <c r="H105" s="45">
        <v>2540</v>
      </c>
      <c r="I105" s="46"/>
      <c r="J105" s="47"/>
      <c r="K105" s="9">
        <v>987</v>
      </c>
      <c r="L105" s="45">
        <v>23434</v>
      </c>
      <c r="M105" s="46"/>
      <c r="N105" s="47"/>
      <c r="O105" s="10">
        <v>3166</v>
      </c>
      <c r="P105" s="45">
        <v>7284</v>
      </c>
      <c r="Q105" s="46"/>
      <c r="R105" s="47"/>
      <c r="S105" s="10">
        <v>1548</v>
      </c>
    </row>
    <row r="106" spans="1:25">
      <c r="A106" s="42" t="s">
        <v>38</v>
      </c>
      <c r="B106" s="43"/>
      <c r="C106" s="44"/>
      <c r="D106" s="45">
        <v>9536</v>
      </c>
      <c r="E106" s="46"/>
      <c r="F106" s="47"/>
      <c r="G106" s="9">
        <v>371</v>
      </c>
      <c r="H106" s="45">
        <v>12767</v>
      </c>
      <c r="I106" s="46"/>
      <c r="J106" s="47"/>
      <c r="K106" s="9">
        <v>319</v>
      </c>
      <c r="L106" s="45">
        <v>42952</v>
      </c>
      <c r="M106" s="46"/>
      <c r="N106" s="47"/>
      <c r="O106" s="9">
        <v>5</v>
      </c>
      <c r="P106" s="45">
        <v>81950</v>
      </c>
      <c r="Q106" s="46"/>
      <c r="R106" s="47"/>
      <c r="S106" s="9">
        <v>252</v>
      </c>
    </row>
    <row r="107" spans="1:25">
      <c r="A107" s="42" t="s">
        <v>28</v>
      </c>
      <c r="B107" s="43"/>
      <c r="C107" s="44"/>
      <c r="D107" s="45">
        <v>8927</v>
      </c>
      <c r="E107" s="46"/>
      <c r="F107" s="47"/>
      <c r="G107" s="9">
        <v>565</v>
      </c>
      <c r="H107" s="45">
        <v>11403</v>
      </c>
      <c r="I107" s="46"/>
      <c r="J107" s="47"/>
      <c r="K107" s="9">
        <v>752</v>
      </c>
      <c r="L107" s="45">
        <v>30884</v>
      </c>
      <c r="M107" s="46"/>
      <c r="N107" s="47"/>
      <c r="O107" s="10">
        <v>2029</v>
      </c>
      <c r="P107" s="45">
        <v>76450</v>
      </c>
      <c r="Q107" s="46"/>
      <c r="R107" s="47"/>
      <c r="S107" s="10">
        <v>1406</v>
      </c>
    </row>
    <row r="108" spans="1:25">
      <c r="A108" s="42" t="s">
        <v>30</v>
      </c>
      <c r="B108" s="43"/>
      <c r="C108" s="44"/>
      <c r="D108" s="42">
        <v>609</v>
      </c>
      <c r="E108" s="43"/>
      <c r="F108" s="44"/>
      <c r="G108" s="9">
        <v>398</v>
      </c>
      <c r="H108" s="45">
        <v>1364</v>
      </c>
      <c r="I108" s="46"/>
      <c r="J108" s="47"/>
      <c r="K108" s="9">
        <v>681</v>
      </c>
      <c r="L108" s="45">
        <v>12068</v>
      </c>
      <c r="M108" s="46"/>
      <c r="N108" s="47"/>
      <c r="O108" s="10">
        <v>2029</v>
      </c>
      <c r="P108" s="45">
        <v>5500</v>
      </c>
      <c r="Q108" s="46"/>
      <c r="R108" s="47"/>
      <c r="S108" s="10">
        <v>1426</v>
      </c>
    </row>
    <row r="109" spans="1:25">
      <c r="A109" s="42" t="s">
        <v>39</v>
      </c>
      <c r="B109" s="43"/>
      <c r="C109" s="44"/>
      <c r="D109" s="45">
        <v>5183</v>
      </c>
      <c r="E109" s="46"/>
      <c r="F109" s="47"/>
      <c r="G109" s="9">
        <v>448</v>
      </c>
      <c r="H109" s="45">
        <v>11086</v>
      </c>
      <c r="I109" s="46"/>
      <c r="J109" s="47"/>
      <c r="K109" s="9">
        <v>422</v>
      </c>
      <c r="L109" s="45">
        <v>26373</v>
      </c>
      <c r="M109" s="46"/>
      <c r="N109" s="47"/>
      <c r="O109" s="9">
        <v>146</v>
      </c>
      <c r="P109" s="45">
        <v>76549</v>
      </c>
      <c r="Q109" s="46"/>
      <c r="R109" s="47"/>
      <c r="S109" s="9">
        <v>540</v>
      </c>
    </row>
    <row r="110" spans="1:25">
      <c r="A110" s="42" t="s">
        <v>28</v>
      </c>
      <c r="B110" s="43"/>
      <c r="C110" s="44"/>
      <c r="D110" s="45">
        <v>4822</v>
      </c>
      <c r="E110" s="46"/>
      <c r="F110" s="47"/>
      <c r="G110" s="9">
        <v>487</v>
      </c>
      <c r="H110" s="45">
        <v>9839</v>
      </c>
      <c r="I110" s="46"/>
      <c r="J110" s="47"/>
      <c r="K110" s="9">
        <v>838</v>
      </c>
      <c r="L110" s="45">
        <v>20455</v>
      </c>
      <c r="M110" s="46"/>
      <c r="N110" s="47"/>
      <c r="O110" s="10">
        <v>1341</v>
      </c>
      <c r="P110" s="45">
        <v>71861</v>
      </c>
      <c r="Q110" s="46"/>
      <c r="R110" s="47"/>
      <c r="S110" s="10">
        <v>1563</v>
      </c>
    </row>
    <row r="111" spans="1:25">
      <c r="A111" s="42" t="s">
        <v>30</v>
      </c>
      <c r="B111" s="43"/>
      <c r="C111" s="44"/>
      <c r="D111" s="42">
        <v>361</v>
      </c>
      <c r="E111" s="43"/>
      <c r="F111" s="44"/>
      <c r="G111" s="9">
        <v>306</v>
      </c>
      <c r="H111" s="45">
        <v>1247</v>
      </c>
      <c r="I111" s="46"/>
      <c r="J111" s="47"/>
      <c r="K111" s="9">
        <v>736</v>
      </c>
      <c r="L111" s="45">
        <v>5918</v>
      </c>
      <c r="M111" s="46"/>
      <c r="N111" s="47"/>
      <c r="O111" s="10">
        <v>1348</v>
      </c>
      <c r="P111" s="45">
        <v>4688</v>
      </c>
      <c r="Q111" s="46"/>
      <c r="R111" s="47"/>
      <c r="S111" s="10">
        <v>1477</v>
      </c>
    </row>
    <row r="112" spans="1:25">
      <c r="A112" s="42" t="s">
        <v>40</v>
      </c>
      <c r="B112" s="43"/>
      <c r="C112" s="44"/>
      <c r="D112" s="45">
        <v>3189</v>
      </c>
      <c r="E112" s="46"/>
      <c r="F112" s="47"/>
      <c r="G112" s="9">
        <v>570</v>
      </c>
      <c r="H112" s="45">
        <v>4933</v>
      </c>
      <c r="I112" s="46"/>
      <c r="J112" s="47"/>
      <c r="K112" s="9">
        <v>364</v>
      </c>
      <c r="L112" s="45">
        <v>11386</v>
      </c>
      <c r="M112" s="46"/>
      <c r="N112" s="47"/>
      <c r="O112" s="9">
        <v>3</v>
      </c>
      <c r="P112" s="45">
        <v>43774</v>
      </c>
      <c r="Q112" s="46"/>
      <c r="R112" s="47"/>
      <c r="S112" s="9">
        <v>234</v>
      </c>
    </row>
    <row r="113" spans="1:25">
      <c r="A113" s="42" t="s">
        <v>28</v>
      </c>
      <c r="B113" s="43"/>
      <c r="C113" s="44"/>
      <c r="D113" s="45">
        <v>2619</v>
      </c>
      <c r="E113" s="46"/>
      <c r="F113" s="47"/>
      <c r="G113" s="9">
        <v>705</v>
      </c>
      <c r="H113" s="45">
        <v>4727</v>
      </c>
      <c r="I113" s="46"/>
      <c r="J113" s="47"/>
      <c r="K113" s="9">
        <v>441</v>
      </c>
      <c r="L113" s="45">
        <v>10474</v>
      </c>
      <c r="M113" s="46"/>
      <c r="N113" s="47"/>
      <c r="O113" s="9">
        <v>638</v>
      </c>
      <c r="P113" s="45">
        <v>43643</v>
      </c>
      <c r="Q113" s="46"/>
      <c r="R113" s="47"/>
      <c r="S113" s="9">
        <v>285</v>
      </c>
    </row>
    <row r="114" spans="1:25">
      <c r="A114" s="42" t="s">
        <v>30</v>
      </c>
      <c r="B114" s="43"/>
      <c r="C114" s="44"/>
      <c r="D114" s="42">
        <v>570</v>
      </c>
      <c r="E114" s="43"/>
      <c r="F114" s="44"/>
      <c r="G114" s="9">
        <v>436</v>
      </c>
      <c r="H114" s="42">
        <v>206</v>
      </c>
      <c r="I114" s="43"/>
      <c r="J114" s="44"/>
      <c r="K114" s="9">
        <v>237</v>
      </c>
      <c r="L114" s="42">
        <v>912</v>
      </c>
      <c r="M114" s="43"/>
      <c r="N114" s="44"/>
      <c r="O114" s="9">
        <v>638</v>
      </c>
      <c r="P114" s="42">
        <v>131</v>
      </c>
      <c r="Q114" s="43"/>
      <c r="R114" s="44"/>
      <c r="S114" s="9">
        <v>144</v>
      </c>
    </row>
    <row r="115" spans="1:25">
      <c r="A115" s="42" t="s">
        <v>41</v>
      </c>
      <c r="B115" s="43"/>
      <c r="C115" s="44"/>
      <c r="D115" s="45">
        <v>1645</v>
      </c>
      <c r="E115" s="46"/>
      <c r="F115" s="47"/>
      <c r="G115" s="9">
        <v>519</v>
      </c>
      <c r="H115" s="45">
        <v>2904</v>
      </c>
      <c r="I115" s="46"/>
      <c r="J115" s="47"/>
      <c r="K115" s="9">
        <v>223</v>
      </c>
      <c r="L115" s="45">
        <v>5776</v>
      </c>
      <c r="M115" s="46"/>
      <c r="N115" s="47"/>
      <c r="O115" s="9">
        <v>257</v>
      </c>
      <c r="P115" s="45">
        <v>26172</v>
      </c>
      <c r="Q115" s="46"/>
      <c r="R115" s="47"/>
      <c r="S115" s="9">
        <v>369</v>
      </c>
    </row>
    <row r="116" spans="1:25">
      <c r="A116" s="42" t="s">
        <v>28</v>
      </c>
      <c r="B116" s="43"/>
      <c r="C116" s="44"/>
      <c r="D116" s="45">
        <v>1559</v>
      </c>
      <c r="E116" s="46"/>
      <c r="F116" s="47"/>
      <c r="G116" s="9">
        <v>536</v>
      </c>
      <c r="H116" s="45">
        <v>2904</v>
      </c>
      <c r="I116" s="46"/>
      <c r="J116" s="47"/>
      <c r="K116" s="9">
        <v>223</v>
      </c>
      <c r="L116" s="45">
        <v>5177</v>
      </c>
      <c r="M116" s="46"/>
      <c r="N116" s="47"/>
      <c r="O116" s="9">
        <v>653</v>
      </c>
      <c r="P116" s="45">
        <v>26172</v>
      </c>
      <c r="Q116" s="46"/>
      <c r="R116" s="47"/>
      <c r="S116" s="9">
        <v>369</v>
      </c>
    </row>
    <row r="117" spans="1:25">
      <c r="A117" s="42" t="s">
        <v>30</v>
      </c>
      <c r="B117" s="43"/>
      <c r="C117" s="44"/>
      <c r="D117" s="42">
        <v>86</v>
      </c>
      <c r="E117" s="43"/>
      <c r="F117" s="44"/>
      <c r="G117" s="9">
        <v>131</v>
      </c>
      <c r="H117" s="42">
        <v>0</v>
      </c>
      <c r="I117" s="43"/>
      <c r="J117" s="44"/>
      <c r="K117" s="9">
        <v>214</v>
      </c>
      <c r="L117" s="42">
        <v>599</v>
      </c>
      <c r="M117" s="43"/>
      <c r="N117" s="44"/>
      <c r="O117" s="9">
        <v>566</v>
      </c>
      <c r="P117" s="42">
        <v>0</v>
      </c>
      <c r="Q117" s="43"/>
      <c r="R117" s="44"/>
      <c r="S117" s="9">
        <v>214</v>
      </c>
    </row>
    <row r="120" spans="1:25">
      <c r="A120" t="s">
        <v>17</v>
      </c>
    </row>
    <row r="121" spans="1:25">
      <c r="A121" t="s">
        <v>62</v>
      </c>
    </row>
    <row r="122" spans="1:25">
      <c r="A122" t="s">
        <v>19</v>
      </c>
      <c r="B122" t="s">
        <v>60</v>
      </c>
    </row>
    <row r="124" spans="1:25">
      <c r="A124" t="s">
        <v>19</v>
      </c>
      <c r="B124" t="s">
        <v>61</v>
      </c>
    </row>
    <row r="125" spans="1:25">
      <c r="E125" t="s">
        <v>1</v>
      </c>
      <c r="H125" t="s">
        <v>7</v>
      </c>
      <c r="L125" t="s">
        <v>2</v>
      </c>
      <c r="P125" t="s">
        <v>8</v>
      </c>
    </row>
    <row r="126" spans="1:25">
      <c r="D126" t="s">
        <v>22</v>
      </c>
      <c r="H126" t="s">
        <v>22</v>
      </c>
      <c r="L126" t="s">
        <v>22</v>
      </c>
      <c r="P126" t="s">
        <v>22</v>
      </c>
    </row>
    <row r="127" spans="1:25">
      <c r="D127" t="s">
        <v>23</v>
      </c>
      <c r="G127" t="s">
        <v>24</v>
      </c>
      <c r="H127" t="s">
        <v>23</v>
      </c>
      <c r="K127" t="s">
        <v>24</v>
      </c>
      <c r="L127" t="s">
        <v>23</v>
      </c>
      <c r="O127" t="s">
        <v>24</v>
      </c>
      <c r="P127" t="s">
        <v>23</v>
      </c>
      <c r="S127" t="s">
        <v>24</v>
      </c>
      <c r="V127" t="s">
        <v>1</v>
      </c>
      <c r="W127" t="s">
        <v>7</v>
      </c>
      <c r="X127" t="s">
        <v>2</v>
      </c>
      <c r="Y127" t="s">
        <v>8</v>
      </c>
    </row>
    <row r="128" spans="1:25">
      <c r="A128" t="s">
        <v>25</v>
      </c>
      <c r="D128" s="58">
        <v>58837</v>
      </c>
      <c r="E128" s="55"/>
      <c r="F128" s="55"/>
      <c r="G128" s="10">
        <v>2177</v>
      </c>
      <c r="H128" s="58">
        <v>87699</v>
      </c>
      <c r="I128" s="55"/>
      <c r="J128" s="55"/>
      <c r="K128" s="10">
        <v>2679</v>
      </c>
      <c r="L128" s="58">
        <v>357967</v>
      </c>
      <c r="M128" s="55"/>
      <c r="N128" s="55"/>
      <c r="O128" s="9">
        <v>642</v>
      </c>
      <c r="P128" s="58">
        <v>529971</v>
      </c>
      <c r="Q128" s="55"/>
      <c r="R128" s="55"/>
      <c r="S128" s="9">
        <v>965</v>
      </c>
      <c r="U128" t="s">
        <v>26</v>
      </c>
      <c r="V128">
        <f>D131+D134+D137+D140+D143+D146+D149</f>
        <v>9724</v>
      </c>
      <c r="W128">
        <f>H131+H134+H137+H140+H143+H146+H149</f>
        <v>17989</v>
      </c>
      <c r="X128">
        <f>L131+L134+L137+L140+L143+L146+L149</f>
        <v>115302</v>
      </c>
      <c r="Y128">
        <f>P131+P134+P137+P140+P143+P146+P149</f>
        <v>61594</v>
      </c>
    </row>
    <row r="129" spans="1:25">
      <c r="A129" t="s">
        <v>27</v>
      </c>
      <c r="D129" s="58">
        <v>4126</v>
      </c>
      <c r="E129" s="55"/>
      <c r="F129" s="55"/>
      <c r="G129" s="10">
        <v>1060</v>
      </c>
      <c r="H129" s="58">
        <v>9333</v>
      </c>
      <c r="I129" s="55"/>
      <c r="J129" s="55"/>
      <c r="K129" s="10">
        <v>1679</v>
      </c>
      <c r="L129" s="58">
        <v>46061</v>
      </c>
      <c r="M129" s="55"/>
      <c r="N129" s="55"/>
      <c r="O129" s="10">
        <v>1510</v>
      </c>
      <c r="P129" s="58">
        <v>30866</v>
      </c>
      <c r="Q129" s="55"/>
      <c r="R129" s="55"/>
      <c r="S129" s="10">
        <v>1210</v>
      </c>
      <c r="U129" t="s">
        <v>6</v>
      </c>
      <c r="V129">
        <f>D129+D132+D135+D138+D141+D144+D147</f>
        <v>55892</v>
      </c>
      <c r="W129">
        <f>H129+H132+H135+H138+H141+H144+H147</f>
        <v>81891</v>
      </c>
      <c r="X129">
        <f>L129+L132+L135+L138+L141+L144+L147</f>
        <v>345093</v>
      </c>
      <c r="Y129">
        <f>P129+P132+P135+P138+P141+P144+P147</f>
        <v>475313</v>
      </c>
    </row>
    <row r="130" spans="1:25">
      <c r="A130" t="s">
        <v>28</v>
      </c>
      <c r="D130" s="58">
        <v>3844</v>
      </c>
      <c r="E130" s="55"/>
      <c r="F130" s="55"/>
      <c r="G130" s="10">
        <v>1027</v>
      </c>
      <c r="H130" s="58">
        <v>6638</v>
      </c>
      <c r="I130" s="55"/>
      <c r="J130" s="55"/>
      <c r="K130" s="10">
        <v>1050</v>
      </c>
      <c r="L130" s="58">
        <v>42908</v>
      </c>
      <c r="M130" s="55"/>
      <c r="N130" s="55"/>
      <c r="O130" s="10">
        <v>2070</v>
      </c>
      <c r="P130" s="58">
        <v>29723</v>
      </c>
      <c r="Q130" s="55"/>
      <c r="R130" s="55"/>
      <c r="S130" s="10">
        <v>1707</v>
      </c>
      <c r="U130" t="s">
        <v>29</v>
      </c>
      <c r="V130" s="7">
        <f>V128/V129</f>
        <v>0.17397838688900022</v>
      </c>
      <c r="W130" s="7">
        <f>W128/W129</f>
        <v>0.21967004921175709</v>
      </c>
      <c r="X130" s="7">
        <f>X128/X129</f>
        <v>0.33411862889134231</v>
      </c>
      <c r="Y130" s="7">
        <f>Y128/Y129</f>
        <v>0.12958618846949274</v>
      </c>
    </row>
    <row r="131" spans="1:25">
      <c r="A131" t="s">
        <v>30</v>
      </c>
      <c r="D131" s="55">
        <v>282</v>
      </c>
      <c r="E131" s="55"/>
      <c r="F131" s="55"/>
      <c r="G131" s="9">
        <v>284</v>
      </c>
      <c r="H131" s="58">
        <v>2695</v>
      </c>
      <c r="I131" s="55"/>
      <c r="J131" s="55"/>
      <c r="K131" s="10">
        <v>2097</v>
      </c>
      <c r="L131" s="58">
        <v>3153</v>
      </c>
      <c r="M131" s="55"/>
      <c r="N131" s="55"/>
      <c r="O131" s="10">
        <v>1377</v>
      </c>
      <c r="P131" s="58">
        <v>1143</v>
      </c>
      <c r="Q131" s="55"/>
      <c r="R131" s="55"/>
      <c r="S131" s="10">
        <v>1189</v>
      </c>
      <c r="U131" t="s">
        <v>31</v>
      </c>
      <c r="V131">
        <f>SQRT(SUMSQ(G131,G134,G137,G140,G143,G146,G149))</f>
        <v>1938.8339279061527</v>
      </c>
      <c r="W131">
        <f>SQRT(SUMSQ(K131,K134,K137,K140,K143,K146,K149))</f>
        <v>3502.2853967088404</v>
      </c>
      <c r="X131">
        <f>SQRT(SUMSQ(O131,O134,O137,O140,O143,O146,O149))</f>
        <v>6053.9021300315053</v>
      </c>
      <c r="Y131">
        <f>SQRT(SUMSQ(S131,S134,S137,S140,S143,S146,S149))</f>
        <v>5728.3763842820244</v>
      </c>
    </row>
    <row r="132" spans="1:25">
      <c r="A132" t="s">
        <v>32</v>
      </c>
      <c r="D132" s="58">
        <v>7178</v>
      </c>
      <c r="E132" s="55"/>
      <c r="F132" s="55"/>
      <c r="G132" s="10">
        <v>1077</v>
      </c>
      <c r="H132" s="58">
        <v>16032</v>
      </c>
      <c r="I132" s="55"/>
      <c r="J132" s="55"/>
      <c r="K132" s="10">
        <v>1839</v>
      </c>
      <c r="L132" s="58">
        <v>74157</v>
      </c>
      <c r="M132" s="55"/>
      <c r="N132" s="55"/>
      <c r="O132" s="10">
        <v>1514</v>
      </c>
      <c r="P132" s="58">
        <v>59102</v>
      </c>
      <c r="Q132" s="55"/>
      <c r="R132" s="55"/>
      <c r="S132" s="10">
        <v>1170</v>
      </c>
      <c r="U132" t="s">
        <v>33</v>
      </c>
      <c r="V132">
        <f>SQRT(SUMSQ(G129,G132,G135,G138,G141,G144,G147))</f>
        <v>1929.9152831147796</v>
      </c>
      <c r="W132">
        <f>SQRT(SUMSQ(K129,K132,K135,K138,K141,K144,K147))</f>
        <v>2944.2421775390694</v>
      </c>
      <c r="X132">
        <f>SQRT(SUMSQ(O129,O132,O135,O138,O141,O144,O147))</f>
        <v>2202.3991463855955</v>
      </c>
      <c r="Y132">
        <f>SQRT(SUMSQ(S129,S132,S135,S138,S141,S144,S147))</f>
        <v>1840.8465443920088</v>
      </c>
    </row>
    <row r="133" spans="1:25">
      <c r="A133" t="s">
        <v>28</v>
      </c>
      <c r="D133" s="58">
        <v>6342</v>
      </c>
      <c r="E133" s="55"/>
      <c r="F133" s="55"/>
      <c r="G133" s="10">
        <v>1108</v>
      </c>
      <c r="H133" s="58">
        <v>14598</v>
      </c>
      <c r="I133" s="55"/>
      <c r="J133" s="55"/>
      <c r="K133" s="10">
        <v>2040</v>
      </c>
      <c r="L133" s="58">
        <v>59167</v>
      </c>
      <c r="M133" s="55"/>
      <c r="N133" s="55"/>
      <c r="O133" s="10">
        <v>3426</v>
      </c>
      <c r="P133" s="58">
        <v>56920</v>
      </c>
      <c r="Q133" s="55"/>
      <c r="R133" s="55"/>
      <c r="S133" s="10">
        <v>1992</v>
      </c>
      <c r="U133" t="s">
        <v>34</v>
      </c>
      <c r="V133" s="7">
        <f>(SQRT(V131^2-(V130^2*V132^2)))/V129</f>
        <v>3.4164803004577263E-2</v>
      </c>
      <c r="W133" s="7">
        <f>(SQRT(W131^2-(W130^2*W132^2)))/W129</f>
        <v>4.2032080689936864E-2</v>
      </c>
      <c r="X133" s="7">
        <f>(SQRT(X131^2-(X130^2*X132^2)))/X129</f>
        <v>1.7412735123730795E-2</v>
      </c>
      <c r="Y133" s="7">
        <f>(SQRT(Y131^2-(Y130^2*Y132^2)))/Y129</f>
        <v>1.2041343839618718E-2</v>
      </c>
    </row>
    <row r="134" spans="1:25">
      <c r="A134" t="s">
        <v>30</v>
      </c>
      <c r="D134" s="55">
        <v>836</v>
      </c>
      <c r="E134" s="55"/>
      <c r="F134" s="55"/>
      <c r="G134" s="9">
        <v>579</v>
      </c>
      <c r="H134" s="58">
        <v>1434</v>
      </c>
      <c r="I134" s="55"/>
      <c r="J134" s="55"/>
      <c r="K134" s="10">
        <v>1053</v>
      </c>
      <c r="L134" s="58">
        <v>14990</v>
      </c>
      <c r="M134" s="55"/>
      <c r="N134" s="55"/>
      <c r="O134" s="10">
        <v>2932</v>
      </c>
      <c r="P134" s="58">
        <v>2182</v>
      </c>
      <c r="Q134" s="55"/>
      <c r="R134" s="55"/>
      <c r="S134" s="10">
        <v>1679</v>
      </c>
      <c r="U134" t="s">
        <v>12</v>
      </c>
      <c r="V134" s="7">
        <f>V130+V133</f>
        <v>0.2081431898935775</v>
      </c>
      <c r="W134" s="7">
        <f>W130+W133</f>
        <v>0.26170212990169395</v>
      </c>
      <c r="X134" s="7">
        <f>X130+X133</f>
        <v>0.35153136401507312</v>
      </c>
      <c r="Y134" s="7">
        <f>Y130+Y133</f>
        <v>0.14162753230911146</v>
      </c>
    </row>
    <row r="135" spans="1:25">
      <c r="A135" t="s">
        <v>35</v>
      </c>
      <c r="D135" s="58">
        <v>10230</v>
      </c>
      <c r="E135" s="55"/>
      <c r="F135" s="55"/>
      <c r="G135" s="9">
        <v>412</v>
      </c>
      <c r="H135" s="58">
        <v>10673</v>
      </c>
      <c r="I135" s="55"/>
      <c r="J135" s="55"/>
      <c r="K135" s="9">
        <v>841</v>
      </c>
      <c r="L135" s="58">
        <v>47672</v>
      </c>
      <c r="M135" s="55"/>
      <c r="N135" s="55"/>
      <c r="O135" s="9">
        <v>298</v>
      </c>
      <c r="P135" s="58">
        <v>55686</v>
      </c>
      <c r="Q135" s="55"/>
      <c r="R135" s="55"/>
      <c r="S135" s="9">
        <v>275</v>
      </c>
      <c r="U135" t="s">
        <v>11</v>
      </c>
      <c r="V135" s="7">
        <f>V130-V133</f>
        <v>0.13981358388442294</v>
      </c>
      <c r="W135" s="7">
        <f>W130-W133</f>
        <v>0.17763796852182023</v>
      </c>
      <c r="X135" s="7">
        <f>X130-X133</f>
        <v>0.31670589376761149</v>
      </c>
      <c r="Y135" s="7">
        <f>Y130-Y133</f>
        <v>0.11754484462987402</v>
      </c>
    </row>
    <row r="136" spans="1:25">
      <c r="A136" t="s">
        <v>28</v>
      </c>
      <c r="D136" s="58">
        <v>8656</v>
      </c>
      <c r="E136" s="55"/>
      <c r="F136" s="55"/>
      <c r="G136" s="9">
        <v>722</v>
      </c>
      <c r="H136" s="58">
        <v>7903</v>
      </c>
      <c r="I136" s="55"/>
      <c r="J136" s="55"/>
      <c r="K136" s="10">
        <v>1379</v>
      </c>
      <c r="L136" s="58">
        <v>27330</v>
      </c>
      <c r="M136" s="55"/>
      <c r="N136" s="55"/>
      <c r="O136" s="10">
        <v>2313</v>
      </c>
      <c r="P136" s="58">
        <v>46753</v>
      </c>
      <c r="Q136" s="55"/>
      <c r="R136" s="55"/>
      <c r="S136" s="10">
        <v>2106</v>
      </c>
    </row>
    <row r="137" spans="1:25">
      <c r="A137" t="s">
        <v>30</v>
      </c>
      <c r="D137" s="58">
        <v>1574</v>
      </c>
      <c r="E137" s="55"/>
      <c r="F137" s="55"/>
      <c r="G137" s="9">
        <v>671</v>
      </c>
      <c r="H137" s="58">
        <v>2770</v>
      </c>
      <c r="I137" s="55"/>
      <c r="J137" s="55"/>
      <c r="K137" s="10">
        <v>1071</v>
      </c>
      <c r="L137" s="58">
        <v>20342</v>
      </c>
      <c r="M137" s="55"/>
      <c r="N137" s="55"/>
      <c r="O137" s="10">
        <v>2294</v>
      </c>
      <c r="P137" s="58">
        <v>8933</v>
      </c>
      <c r="Q137" s="55"/>
      <c r="R137" s="55"/>
      <c r="S137" s="10">
        <v>2093</v>
      </c>
      <c r="U137" t="s">
        <v>42</v>
      </c>
      <c r="V137" s="7">
        <f>V129/SUM(V129:Y129)</f>
        <v>5.8330872093083935E-2</v>
      </c>
      <c r="W137" s="7">
        <f>W129/SUM(V129:Z129)</f>
        <v>8.5464349935138059E-2</v>
      </c>
      <c r="X137" s="7">
        <f>X129/SUM(V129:AA129)</f>
        <v>0.36015128539359142</v>
      </c>
      <c r="Y137" s="7">
        <f>Y129/SUM(V129:AB129)</f>
        <v>0.49605349257818654</v>
      </c>
    </row>
    <row r="138" spans="1:25">
      <c r="A138" t="s">
        <v>36</v>
      </c>
      <c r="D138" s="58">
        <v>12205</v>
      </c>
      <c r="E138" s="55"/>
      <c r="F138" s="55"/>
      <c r="G138" s="9">
        <v>887</v>
      </c>
      <c r="H138" s="58">
        <v>12653</v>
      </c>
      <c r="I138" s="55"/>
      <c r="J138" s="55"/>
      <c r="K138" s="10">
        <v>1170</v>
      </c>
      <c r="L138" s="58">
        <v>70201</v>
      </c>
      <c r="M138" s="55"/>
      <c r="N138" s="55"/>
      <c r="O138" s="9">
        <v>351</v>
      </c>
      <c r="P138" s="58">
        <v>99735</v>
      </c>
      <c r="Q138" s="55"/>
      <c r="R138" s="55"/>
      <c r="S138" s="9">
        <v>535</v>
      </c>
    </row>
    <row r="139" spans="1:25">
      <c r="A139" t="s">
        <v>28</v>
      </c>
      <c r="D139" s="58">
        <v>10172</v>
      </c>
      <c r="E139" s="55"/>
      <c r="F139" s="55"/>
      <c r="G139" s="10">
        <v>1367</v>
      </c>
      <c r="H139" s="58">
        <v>7897</v>
      </c>
      <c r="I139" s="55"/>
      <c r="J139" s="55"/>
      <c r="K139" s="10">
        <v>1656</v>
      </c>
      <c r="L139" s="58">
        <v>34002</v>
      </c>
      <c r="M139" s="55"/>
      <c r="N139" s="55"/>
      <c r="O139" s="10">
        <v>2975</v>
      </c>
      <c r="P139" s="58">
        <v>80697</v>
      </c>
      <c r="Q139" s="55"/>
      <c r="R139" s="55"/>
      <c r="S139" s="10">
        <v>2733</v>
      </c>
    </row>
    <row r="140" spans="1:25">
      <c r="A140" t="s">
        <v>30</v>
      </c>
      <c r="D140" s="58">
        <v>2033</v>
      </c>
      <c r="E140" s="55"/>
      <c r="F140" s="55"/>
      <c r="G140" s="10">
        <v>1155</v>
      </c>
      <c r="H140" s="58">
        <v>4756</v>
      </c>
      <c r="I140" s="55"/>
      <c r="J140" s="55"/>
      <c r="K140" s="10">
        <v>1754</v>
      </c>
      <c r="L140" s="58">
        <v>36199</v>
      </c>
      <c r="M140" s="55"/>
      <c r="N140" s="55"/>
      <c r="O140" s="10">
        <v>2939</v>
      </c>
      <c r="P140" s="58">
        <v>19038</v>
      </c>
      <c r="Q140" s="55"/>
      <c r="R140" s="55"/>
      <c r="S140" s="10">
        <v>2697</v>
      </c>
    </row>
    <row r="141" spans="1:25">
      <c r="A141" t="s">
        <v>37</v>
      </c>
      <c r="D141" s="58">
        <v>11462</v>
      </c>
      <c r="E141" s="55"/>
      <c r="F141" s="55"/>
      <c r="G141" s="9">
        <v>513</v>
      </c>
      <c r="H141" s="58">
        <v>12333</v>
      </c>
      <c r="I141" s="55"/>
      <c r="J141" s="55"/>
      <c r="K141" s="9">
        <v>447</v>
      </c>
      <c r="L141" s="58">
        <v>52209</v>
      </c>
      <c r="M141" s="55"/>
      <c r="N141" s="55"/>
      <c r="O141" s="9">
        <v>143</v>
      </c>
      <c r="P141" s="58">
        <v>82364</v>
      </c>
      <c r="Q141" s="55"/>
      <c r="R141" s="55"/>
      <c r="S141" s="9">
        <v>208</v>
      </c>
    </row>
    <row r="142" spans="1:25">
      <c r="A142" t="s">
        <v>28</v>
      </c>
      <c r="D142" s="58">
        <v>9479</v>
      </c>
      <c r="E142" s="55"/>
      <c r="F142" s="55"/>
      <c r="G142" s="9">
        <v>882</v>
      </c>
      <c r="H142" s="58">
        <v>8740</v>
      </c>
      <c r="I142" s="55"/>
      <c r="J142" s="55"/>
      <c r="K142" s="10">
        <v>1168</v>
      </c>
      <c r="L142" s="58">
        <v>27485</v>
      </c>
      <c r="M142" s="55"/>
      <c r="N142" s="55"/>
      <c r="O142" s="10">
        <v>2811</v>
      </c>
      <c r="P142" s="58">
        <v>69741</v>
      </c>
      <c r="Q142" s="55"/>
      <c r="R142" s="55"/>
      <c r="S142" s="10">
        <v>2380</v>
      </c>
    </row>
    <row r="143" spans="1:25">
      <c r="A143" t="s">
        <v>30</v>
      </c>
      <c r="D143" s="58">
        <v>1983</v>
      </c>
      <c r="E143" s="55"/>
      <c r="F143" s="55"/>
      <c r="G143" s="9">
        <v>844</v>
      </c>
      <c r="H143" s="58">
        <v>3593</v>
      </c>
      <c r="I143" s="55"/>
      <c r="J143" s="55"/>
      <c r="K143" s="10">
        <v>1128</v>
      </c>
      <c r="L143" s="58">
        <v>24724</v>
      </c>
      <c r="M143" s="55"/>
      <c r="N143" s="55"/>
      <c r="O143" s="10">
        <v>2836</v>
      </c>
      <c r="P143" s="58">
        <v>12623</v>
      </c>
      <c r="Q143" s="55"/>
      <c r="R143" s="55"/>
      <c r="S143" s="10">
        <v>2392</v>
      </c>
    </row>
    <row r="144" spans="1:25">
      <c r="A144" t="s">
        <v>38</v>
      </c>
      <c r="D144" s="58">
        <v>6540</v>
      </c>
      <c r="E144" s="55"/>
      <c r="F144" s="55"/>
      <c r="G144" s="9">
        <v>411</v>
      </c>
      <c r="H144" s="58">
        <v>12324</v>
      </c>
      <c r="I144" s="55"/>
      <c r="J144" s="55"/>
      <c r="K144" s="9">
        <v>327</v>
      </c>
      <c r="L144" s="58">
        <v>35187</v>
      </c>
      <c r="M144" s="55"/>
      <c r="N144" s="55"/>
      <c r="O144" s="9">
        <v>214</v>
      </c>
      <c r="P144" s="58">
        <v>78990</v>
      </c>
      <c r="Q144" s="55"/>
      <c r="R144" s="55"/>
      <c r="S144" s="9">
        <v>259</v>
      </c>
    </row>
    <row r="145" spans="1:19">
      <c r="A145" t="s">
        <v>28</v>
      </c>
      <c r="D145" s="58">
        <v>4547</v>
      </c>
      <c r="E145" s="55"/>
      <c r="F145" s="55"/>
      <c r="G145" s="9">
        <v>752</v>
      </c>
      <c r="H145" s="58">
        <v>10710</v>
      </c>
      <c r="I145" s="55"/>
      <c r="J145" s="55"/>
      <c r="K145" s="9">
        <v>945</v>
      </c>
      <c r="L145" s="58">
        <v>23153</v>
      </c>
      <c r="M145" s="55"/>
      <c r="N145" s="55"/>
      <c r="O145" s="10">
        <v>1706</v>
      </c>
      <c r="P145" s="58">
        <v>68365</v>
      </c>
      <c r="Q145" s="55"/>
      <c r="R145" s="55"/>
      <c r="S145" s="10">
        <v>2855</v>
      </c>
    </row>
    <row r="146" spans="1:19">
      <c r="A146" t="s">
        <v>30</v>
      </c>
      <c r="D146" s="58">
        <v>1993</v>
      </c>
      <c r="E146" s="55"/>
      <c r="F146" s="55"/>
      <c r="G146" s="9">
        <v>757</v>
      </c>
      <c r="H146" s="58">
        <v>1614</v>
      </c>
      <c r="I146" s="55"/>
      <c r="J146" s="55"/>
      <c r="K146" s="9">
        <v>870</v>
      </c>
      <c r="L146" s="58">
        <v>12034</v>
      </c>
      <c r="M146" s="55"/>
      <c r="N146" s="55"/>
      <c r="O146" s="10">
        <v>1730</v>
      </c>
      <c r="P146" s="58">
        <v>10625</v>
      </c>
      <c r="Q146" s="55"/>
      <c r="R146" s="55"/>
      <c r="S146" s="10">
        <v>2886</v>
      </c>
    </row>
    <row r="147" spans="1:19">
      <c r="A147" t="s">
        <v>39</v>
      </c>
      <c r="D147" s="58">
        <v>4151</v>
      </c>
      <c r="E147" s="55"/>
      <c r="F147" s="55"/>
      <c r="G147" s="9">
        <v>229</v>
      </c>
      <c r="H147" s="58">
        <v>8543</v>
      </c>
      <c r="I147" s="55"/>
      <c r="J147" s="55"/>
      <c r="K147" s="9">
        <v>291</v>
      </c>
      <c r="L147" s="58">
        <v>19606</v>
      </c>
      <c r="M147" s="55"/>
      <c r="N147" s="55"/>
      <c r="O147" s="9">
        <v>4</v>
      </c>
      <c r="P147" s="58">
        <v>68570</v>
      </c>
      <c r="Q147" s="55"/>
      <c r="R147" s="55"/>
      <c r="S147" s="9">
        <v>289</v>
      </c>
    </row>
    <row r="148" spans="1:19">
      <c r="A148" t="s">
        <v>28</v>
      </c>
      <c r="D148" s="58">
        <v>3128</v>
      </c>
      <c r="E148" s="55"/>
      <c r="F148" s="55"/>
      <c r="G148" s="9">
        <v>516</v>
      </c>
      <c r="H148" s="58">
        <v>7416</v>
      </c>
      <c r="I148" s="55"/>
      <c r="J148" s="55"/>
      <c r="K148" s="9">
        <v>688</v>
      </c>
      <c r="L148" s="58">
        <v>15746</v>
      </c>
      <c r="M148" s="55"/>
      <c r="N148" s="55"/>
      <c r="O148" s="10">
        <v>1105</v>
      </c>
      <c r="P148" s="58">
        <v>61520</v>
      </c>
      <c r="Q148" s="55"/>
      <c r="R148" s="55"/>
      <c r="S148" s="10">
        <v>1677</v>
      </c>
    </row>
    <row r="149" spans="1:19">
      <c r="A149" t="s">
        <v>30</v>
      </c>
      <c r="D149" s="58">
        <v>1023</v>
      </c>
      <c r="E149" s="55"/>
      <c r="F149" s="55"/>
      <c r="G149" s="9">
        <v>523</v>
      </c>
      <c r="H149" s="58">
        <v>1127</v>
      </c>
      <c r="I149" s="55"/>
      <c r="J149" s="55"/>
      <c r="K149" s="9">
        <v>712</v>
      </c>
      <c r="L149" s="58">
        <v>3860</v>
      </c>
      <c r="M149" s="55"/>
      <c r="N149" s="55"/>
      <c r="O149" s="10">
        <v>1105</v>
      </c>
      <c r="P149" s="58">
        <v>7050</v>
      </c>
      <c r="Q149" s="55"/>
      <c r="R149" s="55"/>
      <c r="S149" s="10">
        <v>1696</v>
      </c>
    </row>
    <row r="150" spans="1:19">
      <c r="A150" t="s">
        <v>40</v>
      </c>
      <c r="D150" s="58">
        <v>2032</v>
      </c>
      <c r="E150" s="55"/>
      <c r="F150" s="55"/>
      <c r="G150" s="9">
        <v>437</v>
      </c>
      <c r="H150" s="58">
        <v>3313</v>
      </c>
      <c r="I150" s="55"/>
      <c r="J150" s="55"/>
      <c r="K150" s="9">
        <v>537</v>
      </c>
      <c r="L150" s="58">
        <v>8162</v>
      </c>
      <c r="M150" s="55"/>
      <c r="N150" s="55"/>
      <c r="O150" s="9">
        <v>36</v>
      </c>
      <c r="P150" s="58">
        <v>31277</v>
      </c>
      <c r="Q150" s="55"/>
      <c r="R150" s="55"/>
      <c r="S150" s="9">
        <v>162</v>
      </c>
    </row>
    <row r="151" spans="1:19">
      <c r="A151" t="s">
        <v>28</v>
      </c>
      <c r="D151" s="58">
        <v>1958</v>
      </c>
      <c r="E151" s="55"/>
      <c r="F151" s="55"/>
      <c r="G151" s="9">
        <v>458</v>
      </c>
      <c r="H151" s="58">
        <v>3153</v>
      </c>
      <c r="I151" s="55"/>
      <c r="J151" s="55"/>
      <c r="K151" s="9">
        <v>547</v>
      </c>
      <c r="L151" s="58">
        <v>7599</v>
      </c>
      <c r="M151" s="55"/>
      <c r="N151" s="55"/>
      <c r="O151" s="9">
        <v>390</v>
      </c>
      <c r="P151" s="58">
        <v>31156</v>
      </c>
      <c r="Q151" s="55"/>
      <c r="R151" s="55"/>
      <c r="S151" s="9">
        <v>260</v>
      </c>
    </row>
    <row r="152" spans="1:19">
      <c r="A152" t="s">
        <v>30</v>
      </c>
      <c r="D152" s="55">
        <v>74</v>
      </c>
      <c r="E152" s="55"/>
      <c r="F152" s="55"/>
      <c r="G152" s="9">
        <v>123</v>
      </c>
      <c r="H152" s="55">
        <v>160</v>
      </c>
      <c r="I152" s="55"/>
      <c r="J152" s="55"/>
      <c r="K152" s="9">
        <v>259</v>
      </c>
      <c r="L152" s="55">
        <v>563</v>
      </c>
      <c r="M152" s="55"/>
      <c r="N152" s="55"/>
      <c r="O152" s="9">
        <v>386</v>
      </c>
      <c r="P152" s="55">
        <v>121</v>
      </c>
      <c r="Q152" s="55"/>
      <c r="R152" s="55"/>
      <c r="S152" s="9">
        <v>199</v>
      </c>
    </row>
    <row r="153" spans="1:19">
      <c r="A153" t="s">
        <v>41</v>
      </c>
      <c r="D153" s="55">
        <v>913</v>
      </c>
      <c r="E153" s="55"/>
      <c r="F153" s="55"/>
      <c r="G153" s="9">
        <v>278</v>
      </c>
      <c r="H153" s="58">
        <v>2495</v>
      </c>
      <c r="I153" s="55"/>
      <c r="J153" s="55"/>
      <c r="K153" s="9">
        <v>186</v>
      </c>
      <c r="L153" s="58">
        <v>4712</v>
      </c>
      <c r="M153" s="55"/>
      <c r="N153" s="55"/>
      <c r="O153" s="9">
        <v>217</v>
      </c>
      <c r="P153" s="58">
        <v>23381</v>
      </c>
      <c r="Q153" s="55"/>
      <c r="R153" s="55"/>
      <c r="S153" s="9">
        <v>491</v>
      </c>
    </row>
    <row r="154" spans="1:19">
      <c r="A154" t="s">
        <v>28</v>
      </c>
      <c r="D154" s="55" t="s">
        <v>65</v>
      </c>
      <c r="E154" s="55"/>
      <c r="F154" s="55"/>
      <c r="G154" s="9" t="s">
        <v>66</v>
      </c>
      <c r="H154" s="58">
        <v>2495</v>
      </c>
      <c r="I154" s="55"/>
      <c r="J154" s="55"/>
      <c r="K154" s="9">
        <v>186</v>
      </c>
      <c r="L154" s="58">
        <v>4511</v>
      </c>
      <c r="M154" s="55"/>
      <c r="N154" s="55"/>
      <c r="O154" s="9">
        <v>322</v>
      </c>
      <c r="P154" s="58">
        <v>23381</v>
      </c>
      <c r="Q154" s="55"/>
      <c r="R154" s="55"/>
      <c r="S154" s="9">
        <v>491</v>
      </c>
    </row>
    <row r="155" spans="1:19">
      <c r="A155" t="s">
        <v>30</v>
      </c>
      <c r="D155" s="55" t="s">
        <v>67</v>
      </c>
      <c r="E155" s="55"/>
      <c r="F155" s="55"/>
      <c r="G155" s="9" t="s">
        <v>68</v>
      </c>
      <c r="H155" s="55">
        <v>0</v>
      </c>
      <c r="I155" s="55"/>
      <c r="J155" s="55"/>
      <c r="K155" s="9">
        <v>218</v>
      </c>
      <c r="L155" s="55">
        <v>201</v>
      </c>
      <c r="M155" s="55"/>
      <c r="N155" s="55"/>
      <c r="O155" s="9">
        <v>250</v>
      </c>
      <c r="P155" s="55">
        <v>0</v>
      </c>
      <c r="Q155" s="55"/>
      <c r="R155" s="55"/>
      <c r="S155" s="9">
        <v>218</v>
      </c>
    </row>
    <row r="157" spans="1:19">
      <c r="A157" t="s">
        <v>17</v>
      </c>
    </row>
    <row r="158" spans="1:19">
      <c r="A158" t="s">
        <v>63</v>
      </c>
    </row>
    <row r="159" spans="1:19">
      <c r="A159" t="s">
        <v>19</v>
      </c>
      <c r="B159" t="s">
        <v>60</v>
      </c>
    </row>
    <row r="161" spans="1:25">
      <c r="A161" t="s">
        <v>19</v>
      </c>
      <c r="B161" t="s">
        <v>61</v>
      </c>
    </row>
    <row r="162" spans="1:25">
      <c r="E162" t="s">
        <v>1</v>
      </c>
      <c r="H162" t="s">
        <v>7</v>
      </c>
      <c r="L162" t="s">
        <v>2</v>
      </c>
      <c r="P162" t="s">
        <v>8</v>
      </c>
    </row>
    <row r="163" spans="1:25">
      <c r="D163" t="s">
        <v>22</v>
      </c>
      <c r="H163" t="s">
        <v>22</v>
      </c>
      <c r="L163" t="s">
        <v>22</v>
      </c>
      <c r="P163" t="s">
        <v>22</v>
      </c>
    </row>
    <row r="164" spans="1:25">
      <c r="D164" t="s">
        <v>23</v>
      </c>
      <c r="G164" t="s">
        <v>24</v>
      </c>
      <c r="H164" t="s">
        <v>23</v>
      </c>
      <c r="K164" t="s">
        <v>24</v>
      </c>
      <c r="L164" t="s">
        <v>23</v>
      </c>
      <c r="O164" t="s">
        <v>24</v>
      </c>
      <c r="P164" t="s">
        <v>23</v>
      </c>
      <c r="S164" t="s">
        <v>24</v>
      </c>
      <c r="V164" t="s">
        <v>1</v>
      </c>
      <c r="W164" t="s">
        <v>7</v>
      </c>
      <c r="X164" t="s">
        <v>2</v>
      </c>
      <c r="Y164" t="s">
        <v>8</v>
      </c>
    </row>
    <row r="165" spans="1:25">
      <c r="A165" t="s">
        <v>25</v>
      </c>
      <c r="D165" s="58">
        <v>60962</v>
      </c>
      <c r="E165" s="55"/>
      <c r="F165" s="55"/>
      <c r="G165" s="10">
        <v>1776</v>
      </c>
      <c r="H165" s="58">
        <v>84270</v>
      </c>
      <c r="I165" s="55"/>
      <c r="J165" s="55"/>
      <c r="K165" s="10">
        <v>1971</v>
      </c>
      <c r="L165" s="58">
        <v>345159</v>
      </c>
      <c r="M165" s="55"/>
      <c r="N165" s="55"/>
      <c r="O165" s="9">
        <v>925</v>
      </c>
      <c r="P165" s="58">
        <v>516641</v>
      </c>
      <c r="Q165" s="55"/>
      <c r="R165" s="55"/>
      <c r="S165" s="10">
        <v>1515</v>
      </c>
      <c r="U165" t="s">
        <v>26</v>
      </c>
      <c r="V165">
        <f>D168+D171+D174+D177+D180+D183+D186</f>
        <v>12788</v>
      </c>
      <c r="W165">
        <f>H168+H171+H174+H177+H180+H183+H186</f>
        <v>12908</v>
      </c>
      <c r="X165">
        <f>L168+L171+L174+L177+L180+L183+L186</f>
        <v>122826</v>
      </c>
      <c r="Y165">
        <f>P168+P171+P174+P177+P180+P183+P186</f>
        <v>57286</v>
      </c>
    </row>
    <row r="166" spans="1:25">
      <c r="A166" t="s">
        <v>27</v>
      </c>
      <c r="D166" s="58">
        <v>5148</v>
      </c>
      <c r="E166" s="55"/>
      <c r="F166" s="55"/>
      <c r="G166" s="9">
        <v>570</v>
      </c>
      <c r="H166" s="58">
        <v>7516</v>
      </c>
      <c r="I166" s="55"/>
      <c r="J166" s="55"/>
      <c r="K166" s="9">
        <v>675</v>
      </c>
      <c r="L166" s="58">
        <v>43199</v>
      </c>
      <c r="M166" s="55"/>
      <c r="N166" s="55"/>
      <c r="O166" s="10">
        <v>1356</v>
      </c>
      <c r="P166" s="58">
        <v>31939</v>
      </c>
      <c r="Q166" s="55"/>
      <c r="R166" s="55"/>
      <c r="S166" s="10">
        <v>1245</v>
      </c>
      <c r="U166" t="s">
        <v>6</v>
      </c>
      <c r="V166">
        <f>D166+D169+D172+D175+D178+D181+D184</f>
        <v>58034</v>
      </c>
      <c r="W166">
        <f>H166+H169+H172+H175+H178+H181+H184</f>
        <v>78643</v>
      </c>
      <c r="X166">
        <f>L166+L169+L172+L175+L178+L181+L184</f>
        <v>333187</v>
      </c>
      <c r="Y166">
        <f>P166+P169+P172+P175+P178+P181+P184</f>
        <v>464308</v>
      </c>
    </row>
    <row r="167" spans="1:25">
      <c r="A167" t="s">
        <v>28</v>
      </c>
      <c r="D167" s="58">
        <v>4722</v>
      </c>
      <c r="E167" s="55"/>
      <c r="F167" s="55"/>
      <c r="G167" s="9">
        <v>661</v>
      </c>
      <c r="H167" s="58">
        <v>6876</v>
      </c>
      <c r="I167" s="55"/>
      <c r="J167" s="55"/>
      <c r="K167" s="9">
        <v>867</v>
      </c>
      <c r="L167" s="58">
        <v>39487</v>
      </c>
      <c r="M167" s="55"/>
      <c r="N167" s="55"/>
      <c r="O167" s="10">
        <v>1605</v>
      </c>
      <c r="P167" s="58">
        <v>30709</v>
      </c>
      <c r="Q167" s="55"/>
      <c r="R167" s="55"/>
      <c r="S167" s="10">
        <v>1424</v>
      </c>
      <c r="U167" t="s">
        <v>29</v>
      </c>
      <c r="V167" s="7">
        <f>V165/V166</f>
        <v>0.22035358582899681</v>
      </c>
      <c r="W167" s="7">
        <f>W165/W166</f>
        <v>0.16413412509695713</v>
      </c>
      <c r="X167" s="7">
        <f>X165/X166</f>
        <v>0.36863983288663721</v>
      </c>
      <c r="Y167" s="7">
        <f>Y165/Y166</f>
        <v>0.12337930856241977</v>
      </c>
    </row>
    <row r="168" spans="1:25">
      <c r="A168" t="s">
        <v>30</v>
      </c>
      <c r="D168" s="55">
        <v>426</v>
      </c>
      <c r="E168" s="55"/>
      <c r="F168" s="55"/>
      <c r="G168" s="9">
        <v>344</v>
      </c>
      <c r="H168" s="55">
        <v>640</v>
      </c>
      <c r="I168" s="55"/>
      <c r="J168" s="55"/>
      <c r="K168" s="9">
        <v>489</v>
      </c>
      <c r="L168" s="58">
        <v>3712</v>
      </c>
      <c r="M168" s="55"/>
      <c r="N168" s="55"/>
      <c r="O168" s="10">
        <v>1305</v>
      </c>
      <c r="P168" s="58">
        <v>1230</v>
      </c>
      <c r="Q168" s="55"/>
      <c r="R168" s="55"/>
      <c r="S168" s="9">
        <v>735</v>
      </c>
      <c r="U168" t="s">
        <v>31</v>
      </c>
      <c r="V168">
        <f>SQRT(SUMSQ(G168,G171,G174,G177,G180,G183,G186))</f>
        <v>2175.0156321277327</v>
      </c>
      <c r="W168">
        <f>SQRT(SUMSQ(K168,K171,K174,K177,K180,K183,K186))</f>
        <v>2010.12885159136</v>
      </c>
      <c r="X168">
        <f>SQRT(SUMSQ(O168,O171,O174,O177,O180,O183,O186))</f>
        <v>5636.6251427605157</v>
      </c>
      <c r="Y168">
        <f>SQRT(SUMSQ(S168,S171,S174,S177,S180,S183,S186))</f>
        <v>4431.0143308276492</v>
      </c>
    </row>
    <row r="169" spans="1:25">
      <c r="A169" t="s">
        <v>32</v>
      </c>
      <c r="D169" s="58">
        <v>8224</v>
      </c>
      <c r="E169" s="55"/>
      <c r="F169" s="55"/>
      <c r="G169" s="10">
        <v>1180</v>
      </c>
      <c r="H169" s="58">
        <v>16718</v>
      </c>
      <c r="I169" s="55"/>
      <c r="J169" s="55"/>
      <c r="K169" s="10">
        <v>1113</v>
      </c>
      <c r="L169" s="58">
        <v>72321</v>
      </c>
      <c r="M169" s="55"/>
      <c r="N169" s="55"/>
      <c r="O169" s="10">
        <v>1550</v>
      </c>
      <c r="P169" s="58">
        <v>55952</v>
      </c>
      <c r="Q169" s="55"/>
      <c r="R169" s="55"/>
      <c r="S169" s="10">
        <v>1322</v>
      </c>
      <c r="U169" t="s">
        <v>33</v>
      </c>
      <c r="V169">
        <f>SQRT(SUMSQ(G166,G169,G172,G175,G178,G181,G184))</f>
        <v>1681.0553233014075</v>
      </c>
      <c r="W169">
        <f>SQRT(SUMSQ(K166,K169,K172,K175,K178,K181,K184))</f>
        <v>1839.1128296001853</v>
      </c>
      <c r="X169">
        <f>SQRT(SUMSQ(O166,O169,O172,O175,O178,O181,O184))</f>
        <v>2092.2705370004137</v>
      </c>
      <c r="Y169">
        <f>SQRT(SUMSQ(S166,S169,S172,S175,S178,S181,S184))</f>
        <v>2029.6457819038276</v>
      </c>
    </row>
    <row r="170" spans="1:25">
      <c r="A170" t="s">
        <v>28</v>
      </c>
      <c r="D170" s="58">
        <v>7160</v>
      </c>
      <c r="E170" s="55"/>
      <c r="F170" s="55"/>
      <c r="G170" s="10">
        <v>1139</v>
      </c>
      <c r="H170" s="58">
        <v>15881</v>
      </c>
      <c r="I170" s="55"/>
      <c r="J170" s="55"/>
      <c r="K170" s="10">
        <v>1187</v>
      </c>
      <c r="L170" s="58">
        <v>54744</v>
      </c>
      <c r="M170" s="55"/>
      <c r="N170" s="55"/>
      <c r="O170" s="10">
        <v>2885</v>
      </c>
      <c r="P170" s="58">
        <v>52992</v>
      </c>
      <c r="Q170" s="55"/>
      <c r="R170" s="55"/>
      <c r="S170" s="10">
        <v>1623</v>
      </c>
      <c r="U170" t="s">
        <v>34</v>
      </c>
      <c r="V170" s="7">
        <f>(SQRT(V168^2-(V167^2*V169^2)))/V166</f>
        <v>3.6930762552466329E-2</v>
      </c>
      <c r="W170" s="7">
        <f>(SQRT(W168^2-(W167^2*W169^2)))/W166</f>
        <v>2.5270327340862802E-2</v>
      </c>
      <c r="X170" s="7">
        <f>(SQRT(X168^2-(X167^2*X169^2)))/X166</f>
        <v>1.6758172742289412E-2</v>
      </c>
      <c r="Y170" s="7">
        <f>(SQRT(Y168^2-(Y167^2*Y169^2)))/Y166</f>
        <v>9.5280128782539754E-3</v>
      </c>
    </row>
    <row r="171" spans="1:25">
      <c r="A171" t="s">
        <v>30</v>
      </c>
      <c r="D171" s="58">
        <v>1064</v>
      </c>
      <c r="E171" s="55"/>
      <c r="F171" s="55"/>
      <c r="G171" s="9">
        <v>741</v>
      </c>
      <c r="H171" s="55">
        <v>837</v>
      </c>
      <c r="I171" s="55"/>
      <c r="J171" s="55"/>
      <c r="K171" s="9">
        <v>485</v>
      </c>
      <c r="L171" s="58">
        <v>17577</v>
      </c>
      <c r="M171" s="55"/>
      <c r="N171" s="55"/>
      <c r="O171" s="10">
        <v>2641</v>
      </c>
      <c r="P171" s="58">
        <v>2960</v>
      </c>
      <c r="Q171" s="55"/>
      <c r="R171" s="55"/>
      <c r="S171" s="10">
        <v>1136</v>
      </c>
      <c r="U171" t="s">
        <v>12</v>
      </c>
      <c r="V171" s="7">
        <f>V167+V170</f>
        <v>0.25728434838146313</v>
      </c>
      <c r="W171" s="7">
        <f>W167+W170</f>
        <v>0.18940445243781992</v>
      </c>
      <c r="X171" s="7">
        <f>X167+X170</f>
        <v>0.38539800562892662</v>
      </c>
      <c r="Y171" s="7">
        <f>Y167+Y170</f>
        <v>0.13290732144067374</v>
      </c>
    </row>
    <row r="172" spans="1:25">
      <c r="A172" t="s">
        <v>35</v>
      </c>
      <c r="D172" s="58">
        <v>10038</v>
      </c>
      <c r="E172" s="55"/>
      <c r="F172" s="55"/>
      <c r="G172" s="9">
        <v>806</v>
      </c>
      <c r="H172" s="58">
        <v>10172</v>
      </c>
      <c r="I172" s="55"/>
      <c r="J172" s="55"/>
      <c r="K172" s="9">
        <v>646</v>
      </c>
      <c r="L172" s="58">
        <v>48467</v>
      </c>
      <c r="M172" s="55"/>
      <c r="N172" s="55"/>
      <c r="O172" s="9">
        <v>271</v>
      </c>
      <c r="P172" s="58">
        <v>58181</v>
      </c>
      <c r="Q172" s="55"/>
      <c r="R172" s="55"/>
      <c r="S172" s="9">
        <v>380</v>
      </c>
      <c r="U172" t="s">
        <v>11</v>
      </c>
      <c r="V172" s="7">
        <f>V167-V170</f>
        <v>0.18342282327653048</v>
      </c>
      <c r="W172" s="7">
        <f>W167-W170</f>
        <v>0.13886379775609434</v>
      </c>
      <c r="X172" s="7">
        <f>X167-X170</f>
        <v>0.3518816601443478</v>
      </c>
      <c r="Y172" s="7">
        <f>Y167-Y170</f>
        <v>0.1138512956841658</v>
      </c>
    </row>
    <row r="173" spans="1:25">
      <c r="A173" t="s">
        <v>28</v>
      </c>
      <c r="D173" s="58">
        <v>6605</v>
      </c>
      <c r="E173" s="55"/>
      <c r="F173" s="55"/>
      <c r="G173" s="10">
        <v>1204</v>
      </c>
      <c r="H173" s="58">
        <v>7466</v>
      </c>
      <c r="I173" s="55"/>
      <c r="J173" s="55"/>
      <c r="K173" s="10">
        <v>1172</v>
      </c>
      <c r="L173" s="58">
        <v>22752</v>
      </c>
      <c r="M173" s="55"/>
      <c r="N173" s="55"/>
      <c r="O173" s="10">
        <v>2388</v>
      </c>
      <c r="P173" s="58">
        <v>49565</v>
      </c>
      <c r="Q173" s="55"/>
      <c r="R173" s="55"/>
      <c r="S173" s="10">
        <v>1805</v>
      </c>
    </row>
    <row r="174" spans="1:25">
      <c r="A174" t="s">
        <v>30</v>
      </c>
      <c r="D174" s="58">
        <v>3433</v>
      </c>
      <c r="E174" s="55"/>
      <c r="F174" s="55"/>
      <c r="G174" s="10">
        <v>1334</v>
      </c>
      <c r="H174" s="58">
        <v>2706</v>
      </c>
      <c r="I174" s="55"/>
      <c r="J174" s="55"/>
      <c r="K174" s="10">
        <v>1095</v>
      </c>
      <c r="L174" s="58">
        <v>25715</v>
      </c>
      <c r="M174" s="55"/>
      <c r="N174" s="55"/>
      <c r="O174" s="10">
        <v>2361</v>
      </c>
      <c r="P174" s="58">
        <v>8616</v>
      </c>
      <c r="Q174" s="55"/>
      <c r="R174" s="55"/>
      <c r="S174" s="10">
        <v>1781</v>
      </c>
      <c r="U174" t="s">
        <v>42</v>
      </c>
      <c r="V174" s="7">
        <f>V166/SUM(V166:Y166)</f>
        <v>6.212346334507992E-2</v>
      </c>
      <c r="W174" s="7">
        <f>W166/SUM(V166:Z166)</f>
        <v>8.4184711166680221E-2</v>
      </c>
      <c r="X174" s="7">
        <f>X166/SUM(V166:AA166)</f>
        <v>0.35666558192709696</v>
      </c>
      <c r="Y174" s="7">
        <f>Y166/SUM(V166:AB166)</f>
        <v>0.49702624356114289</v>
      </c>
    </row>
    <row r="175" spans="1:25">
      <c r="A175" t="s">
        <v>36</v>
      </c>
      <c r="D175" s="58">
        <v>13293</v>
      </c>
      <c r="E175" s="55"/>
      <c r="F175" s="55"/>
      <c r="G175" s="9">
        <v>465</v>
      </c>
      <c r="H175" s="58">
        <v>12652</v>
      </c>
      <c r="I175" s="55"/>
      <c r="J175" s="55"/>
      <c r="K175" s="9">
        <v>841</v>
      </c>
      <c r="L175" s="58">
        <v>68011</v>
      </c>
      <c r="M175" s="55"/>
      <c r="N175" s="55"/>
      <c r="O175" s="9">
        <v>102</v>
      </c>
      <c r="P175" s="58">
        <v>95774</v>
      </c>
      <c r="Q175" s="55"/>
      <c r="R175" s="55"/>
      <c r="S175" s="9">
        <v>300</v>
      </c>
    </row>
    <row r="176" spans="1:25">
      <c r="A176" t="s">
        <v>28</v>
      </c>
      <c r="D176" s="58">
        <v>10179</v>
      </c>
      <c r="E176" s="55"/>
      <c r="F176" s="55"/>
      <c r="G176" s="9">
        <v>868</v>
      </c>
      <c r="H176" s="58">
        <v>8653</v>
      </c>
      <c r="I176" s="55"/>
      <c r="J176" s="55"/>
      <c r="K176" s="10">
        <v>1393</v>
      </c>
      <c r="L176" s="58">
        <v>33365</v>
      </c>
      <c r="M176" s="55"/>
      <c r="N176" s="55"/>
      <c r="O176" s="10">
        <v>2745</v>
      </c>
      <c r="P176" s="58">
        <v>75116</v>
      </c>
      <c r="Q176" s="55"/>
      <c r="R176" s="55"/>
      <c r="S176" s="10">
        <v>2637</v>
      </c>
    </row>
    <row r="177" spans="1:19">
      <c r="A177" t="s">
        <v>30</v>
      </c>
      <c r="D177" s="58">
        <v>3114</v>
      </c>
      <c r="E177" s="55"/>
      <c r="F177" s="55"/>
      <c r="G177" s="9">
        <v>870</v>
      </c>
      <c r="H177" s="58">
        <v>3999</v>
      </c>
      <c r="I177" s="55"/>
      <c r="J177" s="55"/>
      <c r="K177" s="10">
        <v>1159</v>
      </c>
      <c r="L177" s="58">
        <v>34646</v>
      </c>
      <c r="M177" s="55"/>
      <c r="N177" s="55"/>
      <c r="O177" s="10">
        <v>2728</v>
      </c>
      <c r="P177" s="58">
        <v>20658</v>
      </c>
      <c r="Q177" s="55"/>
      <c r="R177" s="55"/>
      <c r="S177" s="10">
        <v>2634</v>
      </c>
    </row>
    <row r="178" spans="1:19">
      <c r="A178" t="s">
        <v>37</v>
      </c>
      <c r="D178" s="58">
        <v>10804</v>
      </c>
      <c r="E178" s="55"/>
      <c r="F178" s="55"/>
      <c r="G178" s="9">
        <v>399</v>
      </c>
      <c r="H178" s="58">
        <v>11728</v>
      </c>
      <c r="I178" s="55"/>
      <c r="J178" s="55"/>
      <c r="K178" s="9">
        <v>608</v>
      </c>
      <c r="L178" s="58">
        <v>49549</v>
      </c>
      <c r="M178" s="55"/>
      <c r="N178" s="55"/>
      <c r="O178" s="9">
        <v>229</v>
      </c>
      <c r="P178" s="58">
        <v>79628</v>
      </c>
      <c r="Q178" s="55"/>
      <c r="R178" s="55"/>
      <c r="S178" s="9">
        <v>192</v>
      </c>
    </row>
    <row r="179" spans="1:19">
      <c r="A179" t="s">
        <v>28</v>
      </c>
      <c r="D179" s="58">
        <v>8364</v>
      </c>
      <c r="E179" s="55"/>
      <c r="F179" s="55"/>
      <c r="G179" s="9">
        <v>898</v>
      </c>
      <c r="H179" s="58">
        <v>9390</v>
      </c>
      <c r="I179" s="55"/>
      <c r="J179" s="55"/>
      <c r="K179" s="9">
        <v>859</v>
      </c>
      <c r="L179" s="58">
        <v>25782</v>
      </c>
      <c r="M179" s="55"/>
      <c r="N179" s="55"/>
      <c r="O179" s="10">
        <v>2386</v>
      </c>
      <c r="P179" s="58">
        <v>69293</v>
      </c>
      <c r="Q179" s="55"/>
      <c r="R179" s="55"/>
      <c r="S179" s="10">
        <v>1996</v>
      </c>
    </row>
    <row r="180" spans="1:19">
      <c r="A180" t="s">
        <v>30</v>
      </c>
      <c r="D180" s="58">
        <v>2440</v>
      </c>
      <c r="E180" s="55"/>
      <c r="F180" s="55"/>
      <c r="G180" s="9">
        <v>962</v>
      </c>
      <c r="H180" s="58">
        <v>2338</v>
      </c>
      <c r="I180" s="55"/>
      <c r="J180" s="55"/>
      <c r="K180" s="9">
        <v>721</v>
      </c>
      <c r="L180" s="58">
        <v>23767</v>
      </c>
      <c r="M180" s="55"/>
      <c r="N180" s="55"/>
      <c r="O180" s="10">
        <v>2412</v>
      </c>
      <c r="P180" s="58">
        <v>10335</v>
      </c>
      <c r="Q180" s="55"/>
      <c r="R180" s="55"/>
      <c r="S180" s="10">
        <v>1980</v>
      </c>
    </row>
    <row r="181" spans="1:19">
      <c r="A181" t="s">
        <v>38</v>
      </c>
      <c r="D181" s="58">
        <v>6655</v>
      </c>
      <c r="E181" s="55"/>
      <c r="F181" s="55"/>
      <c r="G181" s="9">
        <v>223</v>
      </c>
      <c r="H181" s="58">
        <v>11964</v>
      </c>
      <c r="I181" s="55"/>
      <c r="J181" s="55"/>
      <c r="K181" s="9">
        <v>384</v>
      </c>
      <c r="L181" s="58">
        <v>33733</v>
      </c>
      <c r="M181" s="55"/>
      <c r="N181" s="55"/>
      <c r="O181" s="9">
        <v>5</v>
      </c>
      <c r="P181" s="58">
        <v>78153</v>
      </c>
      <c r="Q181" s="55"/>
      <c r="R181" s="55"/>
      <c r="S181" s="9">
        <v>675</v>
      </c>
    </row>
    <row r="182" spans="1:19">
      <c r="A182" t="s">
        <v>28</v>
      </c>
      <c r="D182" s="58">
        <v>4987</v>
      </c>
      <c r="E182" s="55"/>
      <c r="F182" s="55"/>
      <c r="G182" s="9">
        <v>637</v>
      </c>
      <c r="H182" s="58">
        <v>10435</v>
      </c>
      <c r="I182" s="55"/>
      <c r="J182" s="55"/>
      <c r="K182" s="9">
        <v>706</v>
      </c>
      <c r="L182" s="58">
        <v>21487</v>
      </c>
      <c r="M182" s="55"/>
      <c r="N182" s="55"/>
      <c r="O182" s="10">
        <v>1777</v>
      </c>
      <c r="P182" s="58">
        <v>70082</v>
      </c>
      <c r="Q182" s="55"/>
      <c r="R182" s="55"/>
      <c r="S182" s="10">
        <v>1578</v>
      </c>
    </row>
    <row r="183" spans="1:19">
      <c r="A183" t="s">
        <v>30</v>
      </c>
      <c r="D183" s="58">
        <v>1668</v>
      </c>
      <c r="E183" s="55"/>
      <c r="F183" s="55"/>
      <c r="G183" s="9">
        <v>676</v>
      </c>
      <c r="H183" s="58">
        <v>1529</v>
      </c>
      <c r="I183" s="55"/>
      <c r="J183" s="55"/>
      <c r="K183" s="9">
        <v>571</v>
      </c>
      <c r="L183" s="58">
        <v>12246</v>
      </c>
      <c r="M183" s="55"/>
      <c r="N183" s="55"/>
      <c r="O183" s="10">
        <v>1778</v>
      </c>
      <c r="P183" s="58">
        <v>8071</v>
      </c>
      <c r="Q183" s="55"/>
      <c r="R183" s="55"/>
      <c r="S183" s="10">
        <v>1409</v>
      </c>
    </row>
    <row r="184" spans="1:19">
      <c r="A184" t="s">
        <v>39</v>
      </c>
      <c r="D184" s="58">
        <v>3872</v>
      </c>
      <c r="E184" s="55"/>
      <c r="F184" s="55"/>
      <c r="G184" s="9">
        <v>184</v>
      </c>
      <c r="H184" s="58">
        <v>7893</v>
      </c>
      <c r="I184" s="55"/>
      <c r="J184" s="55"/>
      <c r="K184" s="9">
        <v>215</v>
      </c>
      <c r="L184" s="58">
        <v>17907</v>
      </c>
      <c r="M184" s="55"/>
      <c r="N184" s="55"/>
      <c r="O184" s="9">
        <v>7</v>
      </c>
      <c r="P184" s="58">
        <v>64681</v>
      </c>
      <c r="Q184" s="55"/>
      <c r="R184" s="55"/>
      <c r="S184" s="9">
        <v>308</v>
      </c>
    </row>
    <row r="185" spans="1:19">
      <c r="A185" t="s">
        <v>28</v>
      </c>
      <c r="D185" s="58">
        <v>3229</v>
      </c>
      <c r="E185" s="55"/>
      <c r="F185" s="55"/>
      <c r="G185" s="9">
        <v>426</v>
      </c>
      <c r="H185" s="58">
        <v>7034</v>
      </c>
      <c r="I185" s="55"/>
      <c r="J185" s="55"/>
      <c r="K185" s="9">
        <v>483</v>
      </c>
      <c r="L185" s="58">
        <v>12744</v>
      </c>
      <c r="M185" s="55"/>
      <c r="N185" s="55"/>
      <c r="O185" s="10">
        <v>1049</v>
      </c>
      <c r="P185" s="58">
        <v>59265</v>
      </c>
      <c r="Q185" s="55"/>
      <c r="R185" s="55"/>
      <c r="S185" s="10">
        <v>1318</v>
      </c>
    </row>
    <row r="186" spans="1:19">
      <c r="A186" t="s">
        <v>30</v>
      </c>
      <c r="D186" s="55">
        <v>643</v>
      </c>
      <c r="E186" s="55"/>
      <c r="F186" s="55"/>
      <c r="G186" s="9">
        <v>380</v>
      </c>
      <c r="H186" s="55">
        <v>859</v>
      </c>
      <c r="I186" s="55"/>
      <c r="J186" s="55"/>
      <c r="K186" s="9">
        <v>422</v>
      </c>
      <c r="L186" s="58">
        <v>5163</v>
      </c>
      <c r="M186" s="55"/>
      <c r="N186" s="55"/>
      <c r="O186" s="10">
        <v>1048</v>
      </c>
      <c r="P186" s="58">
        <v>5416</v>
      </c>
      <c r="Q186" s="55"/>
      <c r="R186" s="55"/>
      <c r="S186" s="10">
        <v>1337</v>
      </c>
    </row>
    <row r="187" spans="1:19">
      <c r="A187" t="s">
        <v>40</v>
      </c>
      <c r="D187" s="58">
        <v>2184</v>
      </c>
      <c r="E187" s="55"/>
      <c r="F187" s="55"/>
      <c r="G187" s="9">
        <v>414</v>
      </c>
      <c r="H187" s="58">
        <v>3362</v>
      </c>
      <c r="I187" s="55"/>
      <c r="J187" s="55"/>
      <c r="K187" s="9">
        <v>201</v>
      </c>
      <c r="L187" s="58">
        <v>7586</v>
      </c>
      <c r="M187" s="55"/>
      <c r="N187" s="55"/>
      <c r="O187" s="9">
        <v>72</v>
      </c>
      <c r="P187" s="58">
        <v>29532</v>
      </c>
      <c r="Q187" s="55"/>
      <c r="R187" s="55"/>
      <c r="S187" s="9">
        <v>226</v>
      </c>
    </row>
    <row r="188" spans="1:19">
      <c r="A188" t="s">
        <v>28</v>
      </c>
      <c r="D188" s="58">
        <v>2074</v>
      </c>
      <c r="E188" s="55"/>
      <c r="F188" s="55"/>
      <c r="G188" s="9">
        <v>390</v>
      </c>
      <c r="H188" s="58">
        <v>3263</v>
      </c>
      <c r="I188" s="55"/>
      <c r="J188" s="55"/>
      <c r="K188" s="9">
        <v>231</v>
      </c>
      <c r="L188" s="58">
        <v>6571</v>
      </c>
      <c r="M188" s="55"/>
      <c r="N188" s="55"/>
      <c r="O188" s="9">
        <v>661</v>
      </c>
      <c r="P188" s="58">
        <v>29454</v>
      </c>
      <c r="Q188" s="55"/>
      <c r="R188" s="55"/>
      <c r="S188" s="9">
        <v>257</v>
      </c>
    </row>
    <row r="189" spans="1:19">
      <c r="A189" t="s">
        <v>30</v>
      </c>
      <c r="D189" s="55">
        <v>110</v>
      </c>
      <c r="E189" s="55"/>
      <c r="F189" s="55"/>
      <c r="G189" s="9">
        <v>129</v>
      </c>
      <c r="H189" s="55">
        <v>99</v>
      </c>
      <c r="I189" s="55"/>
      <c r="J189" s="55"/>
      <c r="K189" s="9">
        <v>109</v>
      </c>
      <c r="L189" s="58">
        <v>1015</v>
      </c>
      <c r="M189" s="55"/>
      <c r="N189" s="55"/>
      <c r="O189" s="9">
        <v>655</v>
      </c>
      <c r="P189" s="55">
        <v>78</v>
      </c>
      <c r="Q189" s="55"/>
      <c r="R189" s="55"/>
      <c r="S189" s="9">
        <v>126</v>
      </c>
    </row>
    <row r="190" spans="1:19">
      <c r="A190" t="s">
        <v>41</v>
      </c>
      <c r="D190" s="55">
        <v>744</v>
      </c>
      <c r="E190" s="55"/>
      <c r="F190" s="55"/>
      <c r="G190" s="9">
        <v>387</v>
      </c>
      <c r="H190" s="58">
        <v>2265</v>
      </c>
      <c r="I190" s="55"/>
      <c r="J190" s="55"/>
      <c r="K190" s="9">
        <v>302</v>
      </c>
      <c r="L190" s="58">
        <v>4386</v>
      </c>
      <c r="M190" s="55"/>
      <c r="N190" s="55"/>
      <c r="O190" s="9">
        <v>220</v>
      </c>
      <c r="P190" s="58">
        <v>22801</v>
      </c>
      <c r="Q190" s="55"/>
      <c r="R190" s="55"/>
      <c r="S190" s="9">
        <v>417</v>
      </c>
    </row>
    <row r="191" spans="1:19">
      <c r="A191" t="s">
        <v>28</v>
      </c>
      <c r="D191" s="55">
        <v>589</v>
      </c>
      <c r="E191" s="55"/>
      <c r="F191" s="55"/>
      <c r="G191" s="9">
        <v>334</v>
      </c>
      <c r="H191" s="58">
        <v>2265</v>
      </c>
      <c r="I191" s="55"/>
      <c r="J191" s="55"/>
      <c r="K191" s="9">
        <v>302</v>
      </c>
      <c r="L191" s="58">
        <v>4255</v>
      </c>
      <c r="M191" s="55"/>
      <c r="N191" s="55"/>
      <c r="O191" s="9">
        <v>249</v>
      </c>
      <c r="P191" s="58">
        <v>22801</v>
      </c>
      <c r="Q191" s="55"/>
      <c r="R191" s="55"/>
      <c r="S191" s="9">
        <v>417</v>
      </c>
    </row>
    <row r="192" spans="1:19">
      <c r="A192" t="s">
        <v>30</v>
      </c>
      <c r="D192" s="55">
        <v>155</v>
      </c>
      <c r="E192" s="55"/>
      <c r="F192" s="55"/>
      <c r="G192" s="9">
        <v>195</v>
      </c>
      <c r="H192" s="55">
        <v>0</v>
      </c>
      <c r="I192" s="55"/>
      <c r="J192" s="55"/>
      <c r="K192" s="9">
        <v>294</v>
      </c>
      <c r="L192" s="55">
        <v>131</v>
      </c>
      <c r="M192" s="55"/>
      <c r="N192" s="55"/>
      <c r="O192" s="9">
        <v>146</v>
      </c>
      <c r="P192" s="55">
        <v>0</v>
      </c>
      <c r="Q192" s="55"/>
      <c r="R192" s="55"/>
      <c r="S192" s="9">
        <v>294</v>
      </c>
    </row>
    <row r="194" spans="1:25">
      <c r="A194" t="s">
        <v>17</v>
      </c>
    </row>
    <row r="197" spans="1:25">
      <c r="A197" t="s">
        <v>64</v>
      </c>
    </row>
    <row r="198" spans="1:25">
      <c r="A198" t="s">
        <v>19</v>
      </c>
      <c r="B198" t="s">
        <v>60</v>
      </c>
    </row>
    <row r="200" spans="1:25">
      <c r="A200" t="s">
        <v>19</v>
      </c>
      <c r="B200" t="s">
        <v>61</v>
      </c>
    </row>
    <row r="201" spans="1:25">
      <c r="E201" t="s">
        <v>1</v>
      </c>
      <c r="H201" t="s">
        <v>7</v>
      </c>
      <c r="L201" t="s">
        <v>2</v>
      </c>
      <c r="P201" t="s">
        <v>8</v>
      </c>
    </row>
    <row r="202" spans="1:25">
      <c r="D202" t="s">
        <v>22</v>
      </c>
      <c r="H202" t="s">
        <v>22</v>
      </c>
      <c r="L202" t="s">
        <v>22</v>
      </c>
      <c r="P202" t="s">
        <v>22</v>
      </c>
    </row>
    <row r="203" spans="1:25">
      <c r="D203" t="s">
        <v>23</v>
      </c>
      <c r="G203" t="s">
        <v>24</v>
      </c>
      <c r="H203" t="s">
        <v>23</v>
      </c>
      <c r="K203" t="s">
        <v>24</v>
      </c>
      <c r="L203" t="s">
        <v>23</v>
      </c>
      <c r="O203" t="s">
        <v>24</v>
      </c>
      <c r="P203" t="s">
        <v>23</v>
      </c>
      <c r="S203" t="s">
        <v>24</v>
      </c>
      <c r="V203" t="s">
        <v>1</v>
      </c>
      <c r="W203" t="s">
        <v>7</v>
      </c>
      <c r="X203" t="s">
        <v>2</v>
      </c>
      <c r="Y203" t="s">
        <v>8</v>
      </c>
    </row>
    <row r="204" spans="1:25">
      <c r="A204" t="s">
        <v>25</v>
      </c>
      <c r="D204" s="58">
        <v>55436</v>
      </c>
      <c r="E204" s="55"/>
      <c r="F204" s="55"/>
      <c r="G204" s="10">
        <v>1481</v>
      </c>
      <c r="H204" s="58">
        <v>85455</v>
      </c>
      <c r="I204" s="55"/>
      <c r="J204" s="55"/>
      <c r="K204" s="10">
        <v>2230</v>
      </c>
      <c r="L204" s="58">
        <v>340246</v>
      </c>
      <c r="M204" s="55"/>
      <c r="N204" s="55"/>
      <c r="O204" s="9">
        <v>886</v>
      </c>
      <c r="P204" s="58">
        <v>523758</v>
      </c>
      <c r="Q204" s="55"/>
      <c r="R204" s="55"/>
      <c r="S204" s="10">
        <v>1867</v>
      </c>
      <c r="U204" t="s">
        <v>26</v>
      </c>
      <c r="V204">
        <f>D207+D210+D213+D216+D219+D222+D225</f>
        <v>10393</v>
      </c>
      <c r="W204">
        <f>H207+H210+H213+H216+H219+H222+H225</f>
        <v>20889</v>
      </c>
      <c r="X204">
        <f>L207+L210+L213+L216+L219+L222+L225</f>
        <v>134735</v>
      </c>
      <c r="Y204">
        <f>P207+P210+P213+P216+P219+P222+P225</f>
        <v>64373</v>
      </c>
    </row>
    <row r="205" spans="1:25">
      <c r="A205" t="s">
        <v>27</v>
      </c>
      <c r="D205" s="58">
        <v>5214</v>
      </c>
      <c r="E205" s="55"/>
      <c r="F205" s="55"/>
      <c r="G205" s="9">
        <v>755</v>
      </c>
      <c r="H205" s="58">
        <v>6740</v>
      </c>
      <c r="I205" s="55"/>
      <c r="J205" s="55"/>
      <c r="K205" s="10">
        <v>1148</v>
      </c>
      <c r="L205" s="58">
        <v>48575</v>
      </c>
      <c r="M205" s="55"/>
      <c r="N205" s="55"/>
      <c r="O205" s="10">
        <v>1605</v>
      </c>
      <c r="P205" s="58">
        <v>33116</v>
      </c>
      <c r="Q205" s="55"/>
      <c r="R205" s="55"/>
      <c r="S205" s="10">
        <v>1115</v>
      </c>
      <c r="U205" t="s">
        <v>6</v>
      </c>
      <c r="V205">
        <f>D205+D208+D211+D214+D217+D220+D223</f>
        <v>53272</v>
      </c>
      <c r="W205">
        <f>H205+H208+H211+H214+H217+H220+H223</f>
        <v>79311</v>
      </c>
      <c r="X205">
        <f>L205+L208+L211+L214+L217+L220+L223</f>
        <v>329186</v>
      </c>
      <c r="Y205">
        <f>P205+P208+P211+P214+P217+P220+P223</f>
        <v>476017</v>
      </c>
    </row>
    <row r="206" spans="1:25">
      <c r="A206" t="s">
        <v>28</v>
      </c>
      <c r="D206" s="58">
        <v>4812</v>
      </c>
      <c r="E206" s="55"/>
      <c r="F206" s="55"/>
      <c r="G206" s="9">
        <v>663</v>
      </c>
      <c r="H206" s="58">
        <v>5660</v>
      </c>
      <c r="I206" s="55"/>
      <c r="J206" s="55"/>
      <c r="K206" s="10">
        <v>1497</v>
      </c>
      <c r="L206" s="58">
        <v>39855</v>
      </c>
      <c r="M206" s="55"/>
      <c r="N206" s="55"/>
      <c r="O206" s="10">
        <v>2612</v>
      </c>
      <c r="P206" s="58">
        <v>31654</v>
      </c>
      <c r="Q206" s="55"/>
      <c r="R206" s="55"/>
      <c r="S206" s="10">
        <v>1375</v>
      </c>
      <c r="U206" t="s">
        <v>29</v>
      </c>
      <c r="V206" s="7">
        <f>V204/V205</f>
        <v>0.1950931070731341</v>
      </c>
      <c r="W206" s="7">
        <f>W204/W205</f>
        <v>0.26338086772326663</v>
      </c>
      <c r="X206" s="7">
        <f>X204/X205</f>
        <v>0.40929747923666254</v>
      </c>
      <c r="Y206" s="7">
        <f>Y204/Y205</f>
        <v>0.13523256522351093</v>
      </c>
    </row>
    <row r="207" spans="1:25">
      <c r="A207" t="s">
        <v>30</v>
      </c>
      <c r="D207" s="55">
        <v>402</v>
      </c>
      <c r="E207" s="55"/>
      <c r="F207" s="55"/>
      <c r="G207" s="9">
        <v>382</v>
      </c>
      <c r="H207" s="58">
        <v>1080</v>
      </c>
      <c r="I207" s="55"/>
      <c r="J207" s="55"/>
      <c r="K207" s="9">
        <v>931</v>
      </c>
      <c r="L207" s="58">
        <v>8720</v>
      </c>
      <c r="M207" s="55"/>
      <c r="N207" s="55"/>
      <c r="O207" s="10">
        <v>1801</v>
      </c>
      <c r="P207" s="58">
        <v>1462</v>
      </c>
      <c r="Q207" s="55"/>
      <c r="R207" s="55"/>
      <c r="S207" s="9">
        <v>805</v>
      </c>
      <c r="U207" t="s">
        <v>31</v>
      </c>
      <c r="V207">
        <f>SQRT(SUMSQ(G207,G210,G213,G216,G219,G222,G225))</f>
        <v>1888.9393849459543</v>
      </c>
      <c r="W207">
        <f>SQRT(SUMSQ(K207,K210,K213,K216,K219,K222,K225))</f>
        <v>2911.3941677485032</v>
      </c>
      <c r="X207">
        <f>SQRT(SUMSQ(O207,O210,O213,O216,O219,O222,O225))</f>
        <v>5963.6110704840567</v>
      </c>
      <c r="Y207">
        <f>SQRT(SUMSQ(S207,S210,S213,S216,S219,S222,S225))</f>
        <v>4407.2947484823389</v>
      </c>
    </row>
    <row r="208" spans="1:25">
      <c r="A208" t="s">
        <v>32</v>
      </c>
      <c r="D208" s="58">
        <v>7184</v>
      </c>
      <c r="E208" s="55"/>
      <c r="F208" s="55"/>
      <c r="G208" s="9">
        <v>690</v>
      </c>
      <c r="H208" s="58">
        <v>15592</v>
      </c>
      <c r="I208" s="55"/>
      <c r="J208" s="55"/>
      <c r="K208" s="9">
        <v>835</v>
      </c>
      <c r="L208" s="58">
        <v>64420</v>
      </c>
      <c r="M208" s="55"/>
      <c r="N208" s="55"/>
      <c r="O208" s="10">
        <v>1605</v>
      </c>
      <c r="P208" s="58">
        <v>59983</v>
      </c>
      <c r="Q208" s="55"/>
      <c r="R208" s="55"/>
      <c r="S208" s="9">
        <v>900</v>
      </c>
      <c r="U208" t="s">
        <v>33</v>
      </c>
      <c r="V208">
        <f>SQRT(SUMSQ(G205,G208,G211,G214,G217,G220,G223))</f>
        <v>1497.829095724876</v>
      </c>
      <c r="W208">
        <f>SQRT(SUMSQ(K205,K208,K211,K214,K217,K220,K223))</f>
        <v>2087.7657914622509</v>
      </c>
      <c r="X208">
        <f>SQRT(SUMSQ(O205,O208,O211,O214,O217,O220,O223))</f>
        <v>2389.5648139357927</v>
      </c>
      <c r="Y208">
        <f>SQRT(SUMSQ(S205,S208,S211,S214,S217,S220,S223))</f>
        <v>1721.8893692685369</v>
      </c>
    </row>
    <row r="209" spans="1:25">
      <c r="A209" t="s">
        <v>28</v>
      </c>
      <c r="D209" s="58">
        <v>6161</v>
      </c>
      <c r="E209" s="55"/>
      <c r="F209" s="55"/>
      <c r="G209" s="9">
        <v>763</v>
      </c>
      <c r="H209" s="58">
        <v>12873</v>
      </c>
      <c r="I209" s="55"/>
      <c r="J209" s="55"/>
      <c r="K209" s="10">
        <v>1370</v>
      </c>
      <c r="L209" s="58">
        <v>45944</v>
      </c>
      <c r="M209" s="55"/>
      <c r="N209" s="55"/>
      <c r="O209" s="10">
        <v>3055</v>
      </c>
      <c r="P209" s="58">
        <v>55707</v>
      </c>
      <c r="Q209" s="55"/>
      <c r="R209" s="55"/>
      <c r="S209" s="10">
        <v>1685</v>
      </c>
      <c r="U209" t="s">
        <v>34</v>
      </c>
      <c r="V209" s="7">
        <f>(SQRT(V207^2-(V206^2*V208^2)))/V205</f>
        <v>3.5031532706480059E-2</v>
      </c>
      <c r="W209" s="7">
        <f>(SQRT(W207^2-(W206^2*W208^2)))/W205</f>
        <v>3.6047896186051899E-2</v>
      </c>
      <c r="X209" s="7">
        <f>(SQRT(X207^2-(X206^2*X208^2)))/X205</f>
        <v>1.7870942349272102E-2</v>
      </c>
      <c r="Y209" s="7">
        <f>(SQRT(Y207^2-(Y206^2*Y208^2)))/Y205</f>
        <v>9.245760324004329E-3</v>
      </c>
    </row>
    <row r="210" spans="1:25">
      <c r="A210" t="s">
        <v>30</v>
      </c>
      <c r="D210" s="58">
        <v>1023</v>
      </c>
      <c r="E210" s="55"/>
      <c r="F210" s="55"/>
      <c r="G210" s="9">
        <v>596</v>
      </c>
      <c r="H210" s="58">
        <v>2719</v>
      </c>
      <c r="I210" s="55"/>
      <c r="J210" s="55"/>
      <c r="K210" s="10">
        <v>1333</v>
      </c>
      <c r="L210" s="58">
        <v>18476</v>
      </c>
      <c r="M210" s="55"/>
      <c r="N210" s="55"/>
      <c r="O210" s="10">
        <v>2783</v>
      </c>
      <c r="P210" s="58">
        <v>4276</v>
      </c>
      <c r="Q210" s="55"/>
      <c r="R210" s="55"/>
      <c r="S210" s="10">
        <v>1708</v>
      </c>
      <c r="U210" t="s">
        <v>12</v>
      </c>
      <c r="V210" s="7">
        <f>V206+V209</f>
        <v>0.23012463977961417</v>
      </c>
      <c r="W210" s="7">
        <f>W206+W209</f>
        <v>0.29942876390931855</v>
      </c>
      <c r="X210" s="7">
        <f>X206+X209</f>
        <v>0.42716842158593465</v>
      </c>
      <c r="Y210" s="7">
        <f>Y206+Y209</f>
        <v>0.14447832554751527</v>
      </c>
    </row>
    <row r="211" spans="1:25">
      <c r="A211" t="s">
        <v>35</v>
      </c>
      <c r="D211" s="58">
        <v>5616</v>
      </c>
      <c r="E211" s="55"/>
      <c r="F211" s="55"/>
      <c r="G211" s="9">
        <v>358</v>
      </c>
      <c r="H211" s="58">
        <v>10279</v>
      </c>
      <c r="I211" s="55"/>
      <c r="J211" s="55"/>
      <c r="K211" s="9">
        <v>930</v>
      </c>
      <c r="L211" s="58">
        <v>38875</v>
      </c>
      <c r="M211" s="55"/>
      <c r="N211" s="55"/>
      <c r="O211" s="9">
        <v>5</v>
      </c>
      <c r="P211" s="58">
        <v>46679</v>
      </c>
      <c r="Q211" s="55"/>
      <c r="R211" s="55"/>
      <c r="S211" s="9">
        <v>290</v>
      </c>
      <c r="U211" t="s">
        <v>11</v>
      </c>
      <c r="V211" s="7">
        <f>V206-V209</f>
        <v>0.16006157436665402</v>
      </c>
      <c r="W211" s="7">
        <f>W206-W209</f>
        <v>0.22733297153721474</v>
      </c>
      <c r="X211" s="7">
        <f>X206-X209</f>
        <v>0.39142653688739043</v>
      </c>
      <c r="Y211" s="7">
        <f>Y206-Y209</f>
        <v>0.12598680489950659</v>
      </c>
    </row>
    <row r="212" spans="1:25">
      <c r="A212" t="s">
        <v>28</v>
      </c>
      <c r="D212" s="58">
        <v>3908</v>
      </c>
      <c r="E212" s="55"/>
      <c r="F212" s="55"/>
      <c r="G212" s="9">
        <v>685</v>
      </c>
      <c r="H212" s="58">
        <v>5421</v>
      </c>
      <c r="I212" s="55"/>
      <c r="J212" s="55"/>
      <c r="K212" s="10">
        <v>1304</v>
      </c>
      <c r="L212" s="58">
        <v>17928</v>
      </c>
      <c r="M212" s="55"/>
      <c r="N212" s="55"/>
      <c r="O212" s="10">
        <v>1928</v>
      </c>
      <c r="P212" s="58">
        <v>37741</v>
      </c>
      <c r="Q212" s="55"/>
      <c r="R212" s="55"/>
      <c r="S212" s="10">
        <v>1763</v>
      </c>
    </row>
    <row r="213" spans="1:25">
      <c r="A213" t="s">
        <v>30</v>
      </c>
      <c r="D213" s="58">
        <v>1708</v>
      </c>
      <c r="E213" s="55"/>
      <c r="F213" s="55"/>
      <c r="G213" s="9">
        <v>566</v>
      </c>
      <c r="H213" s="58">
        <v>4858</v>
      </c>
      <c r="I213" s="55"/>
      <c r="J213" s="55"/>
      <c r="K213" s="10">
        <v>1367</v>
      </c>
      <c r="L213" s="58">
        <v>20947</v>
      </c>
      <c r="M213" s="55"/>
      <c r="N213" s="55"/>
      <c r="O213" s="10">
        <v>1928</v>
      </c>
      <c r="P213" s="58">
        <v>8938</v>
      </c>
      <c r="Q213" s="55"/>
      <c r="R213" s="55"/>
      <c r="S213" s="10">
        <v>1756</v>
      </c>
      <c r="U213" t="s">
        <v>42</v>
      </c>
      <c r="V213" s="7">
        <f>V205/SUM(V205:Y205)</f>
        <v>5.6806137007803487E-2</v>
      </c>
      <c r="W213" s="7">
        <f>W205/SUM(V205:Z205)</f>
        <v>8.4572599718912414E-2</v>
      </c>
      <c r="X213" s="7">
        <f>X205/SUM(V205:AA205)</f>
        <v>0.35102464741422884</v>
      </c>
      <c r="Y213" s="7">
        <f>Y205/SUM(V205:AB205)</f>
        <v>0.50759661585905524</v>
      </c>
    </row>
    <row r="214" spans="1:25">
      <c r="A214" t="s">
        <v>36</v>
      </c>
      <c r="D214" s="58">
        <v>15812</v>
      </c>
      <c r="E214" s="55"/>
      <c r="F214" s="55"/>
      <c r="G214" s="9">
        <v>817</v>
      </c>
      <c r="H214" s="58">
        <v>15604</v>
      </c>
      <c r="I214" s="55"/>
      <c r="J214" s="55"/>
      <c r="K214" s="10">
        <v>1030</v>
      </c>
      <c r="L214" s="58">
        <v>77782</v>
      </c>
      <c r="M214" s="55"/>
      <c r="N214" s="55"/>
      <c r="O214" s="9">
        <v>735</v>
      </c>
      <c r="P214" s="58">
        <v>117935</v>
      </c>
      <c r="Q214" s="55"/>
      <c r="R214" s="55"/>
      <c r="S214" s="9">
        <v>626</v>
      </c>
    </row>
    <row r="215" spans="1:25">
      <c r="A215" t="s">
        <v>28</v>
      </c>
      <c r="D215" s="58">
        <v>12118</v>
      </c>
      <c r="E215" s="55"/>
      <c r="F215" s="55"/>
      <c r="G215" s="10">
        <v>1475</v>
      </c>
      <c r="H215" s="58">
        <v>10898</v>
      </c>
      <c r="I215" s="55"/>
      <c r="J215" s="55"/>
      <c r="K215" s="10">
        <v>1640</v>
      </c>
      <c r="L215" s="58">
        <v>33193</v>
      </c>
      <c r="M215" s="55"/>
      <c r="N215" s="55"/>
      <c r="O215" s="10">
        <v>3199</v>
      </c>
      <c r="P215" s="58">
        <v>92118</v>
      </c>
      <c r="Q215" s="55"/>
      <c r="R215" s="55"/>
      <c r="S215" s="10">
        <v>2556</v>
      </c>
    </row>
    <row r="216" spans="1:25">
      <c r="A216" t="s">
        <v>30</v>
      </c>
      <c r="D216" s="58">
        <v>3694</v>
      </c>
      <c r="E216" s="55"/>
      <c r="F216" s="55"/>
      <c r="G216" s="10">
        <v>1376</v>
      </c>
      <c r="H216" s="58">
        <v>4706</v>
      </c>
      <c r="I216" s="55"/>
      <c r="J216" s="55"/>
      <c r="K216" s="10">
        <v>1338</v>
      </c>
      <c r="L216" s="58">
        <v>44589</v>
      </c>
      <c r="M216" s="55"/>
      <c r="N216" s="55"/>
      <c r="O216" s="10">
        <v>3217</v>
      </c>
      <c r="P216" s="58">
        <v>25817</v>
      </c>
      <c r="Q216" s="55"/>
      <c r="R216" s="55"/>
      <c r="S216" s="10">
        <v>2546</v>
      </c>
    </row>
    <row r="217" spans="1:25">
      <c r="A217" t="s">
        <v>37</v>
      </c>
      <c r="D217" s="58">
        <v>10643</v>
      </c>
      <c r="E217" s="55"/>
      <c r="F217" s="55"/>
      <c r="G217" s="9">
        <v>527</v>
      </c>
      <c r="H217" s="58">
        <v>12882</v>
      </c>
      <c r="I217" s="55"/>
      <c r="J217" s="55"/>
      <c r="K217" s="9">
        <v>478</v>
      </c>
      <c r="L217" s="58">
        <v>50718</v>
      </c>
      <c r="M217" s="55"/>
      <c r="N217" s="55"/>
      <c r="O217" s="9">
        <v>90</v>
      </c>
      <c r="P217" s="58">
        <v>80554</v>
      </c>
      <c r="Q217" s="55"/>
      <c r="R217" s="55"/>
      <c r="S217" s="9">
        <v>410</v>
      </c>
    </row>
    <row r="218" spans="1:25">
      <c r="A218" t="s">
        <v>28</v>
      </c>
      <c r="D218" s="58">
        <v>8914</v>
      </c>
      <c r="E218" s="55"/>
      <c r="F218" s="55"/>
      <c r="G218" s="9">
        <v>767</v>
      </c>
      <c r="H218" s="58">
        <v>8296</v>
      </c>
      <c r="I218" s="55"/>
      <c r="J218" s="55"/>
      <c r="K218" s="10">
        <v>1053</v>
      </c>
      <c r="L218" s="58">
        <v>24638</v>
      </c>
      <c r="M218" s="55"/>
      <c r="N218" s="55"/>
      <c r="O218" s="10">
        <v>2453</v>
      </c>
      <c r="P218" s="58">
        <v>71312</v>
      </c>
      <c r="Q218" s="55"/>
      <c r="R218" s="55"/>
      <c r="S218" s="10">
        <v>1831</v>
      </c>
    </row>
    <row r="219" spans="1:25">
      <c r="A219" t="s">
        <v>30</v>
      </c>
      <c r="D219" s="58">
        <v>1729</v>
      </c>
      <c r="E219" s="55"/>
      <c r="F219" s="55"/>
      <c r="G219" s="9">
        <v>626</v>
      </c>
      <c r="H219" s="58">
        <v>4586</v>
      </c>
      <c r="I219" s="55"/>
      <c r="J219" s="55"/>
      <c r="K219" s="10">
        <v>1094</v>
      </c>
      <c r="L219" s="58">
        <v>26080</v>
      </c>
      <c r="M219" s="55"/>
      <c r="N219" s="55"/>
      <c r="O219" s="10">
        <v>2442</v>
      </c>
      <c r="P219" s="58">
        <v>9242</v>
      </c>
      <c r="Q219" s="55"/>
      <c r="R219" s="55"/>
      <c r="S219" s="10">
        <v>1809</v>
      </c>
    </row>
    <row r="220" spans="1:25">
      <c r="A220" t="s">
        <v>38</v>
      </c>
      <c r="D220" s="58">
        <v>5542</v>
      </c>
      <c r="E220" s="55"/>
      <c r="F220" s="55"/>
      <c r="G220" s="9">
        <v>287</v>
      </c>
      <c r="H220" s="58">
        <v>11060</v>
      </c>
      <c r="I220" s="55"/>
      <c r="J220" s="55"/>
      <c r="K220" s="9">
        <v>388</v>
      </c>
      <c r="L220" s="58">
        <v>32542</v>
      </c>
      <c r="M220" s="55"/>
      <c r="N220" s="55"/>
      <c r="O220" s="9">
        <v>98</v>
      </c>
      <c r="P220" s="58">
        <v>77859</v>
      </c>
      <c r="Q220" s="55"/>
      <c r="R220" s="55"/>
      <c r="S220" s="9">
        <v>341</v>
      </c>
    </row>
    <row r="221" spans="1:25">
      <c r="A221" t="s">
        <v>28</v>
      </c>
      <c r="D221" s="58">
        <v>4219</v>
      </c>
      <c r="E221" s="55"/>
      <c r="F221" s="55"/>
      <c r="G221" s="9">
        <v>518</v>
      </c>
      <c r="H221" s="58">
        <v>9101</v>
      </c>
      <c r="I221" s="55"/>
      <c r="J221" s="55"/>
      <c r="K221" s="9">
        <v>765</v>
      </c>
      <c r="L221" s="58">
        <v>20874</v>
      </c>
      <c r="M221" s="55"/>
      <c r="N221" s="55"/>
      <c r="O221" s="10">
        <v>1783</v>
      </c>
      <c r="P221" s="58">
        <v>69081</v>
      </c>
      <c r="Q221" s="55"/>
      <c r="R221" s="55"/>
      <c r="S221" s="10">
        <v>1482</v>
      </c>
    </row>
    <row r="222" spans="1:25">
      <c r="A222" t="s">
        <v>30</v>
      </c>
      <c r="D222" s="58">
        <v>1323</v>
      </c>
      <c r="E222" s="55"/>
      <c r="F222" s="55"/>
      <c r="G222" s="9">
        <v>588</v>
      </c>
      <c r="H222" s="58">
        <v>1959</v>
      </c>
      <c r="I222" s="55"/>
      <c r="J222" s="55"/>
      <c r="K222" s="9">
        <v>741</v>
      </c>
      <c r="L222" s="58">
        <v>11668</v>
      </c>
      <c r="M222" s="55"/>
      <c r="N222" s="55"/>
      <c r="O222" s="10">
        <v>1791</v>
      </c>
      <c r="P222" s="58">
        <v>8778</v>
      </c>
      <c r="Q222" s="55"/>
      <c r="R222" s="55"/>
      <c r="S222" s="10">
        <v>1408</v>
      </c>
    </row>
    <row r="223" spans="1:25">
      <c r="A223" t="s">
        <v>39</v>
      </c>
      <c r="D223" s="58">
        <v>3261</v>
      </c>
      <c r="E223" s="55"/>
      <c r="F223" s="55"/>
      <c r="G223" s="9">
        <v>204</v>
      </c>
      <c r="H223" s="58">
        <v>7154</v>
      </c>
      <c r="I223" s="55"/>
      <c r="J223" s="55"/>
      <c r="K223" s="9">
        <v>197</v>
      </c>
      <c r="L223" s="58">
        <v>16274</v>
      </c>
      <c r="M223" s="55"/>
      <c r="N223" s="55"/>
      <c r="O223" s="9">
        <v>4</v>
      </c>
      <c r="P223" s="58">
        <v>59891</v>
      </c>
      <c r="Q223" s="55"/>
      <c r="R223" s="55"/>
      <c r="S223" s="9">
        <v>389</v>
      </c>
    </row>
    <row r="224" spans="1:25">
      <c r="A224" t="s">
        <v>28</v>
      </c>
      <c r="D224" s="58">
        <v>2747</v>
      </c>
      <c r="E224" s="55"/>
      <c r="F224" s="55"/>
      <c r="G224" s="9">
        <v>371</v>
      </c>
      <c r="H224" s="58">
        <v>6173</v>
      </c>
      <c r="I224" s="55"/>
      <c r="J224" s="55"/>
      <c r="K224" s="9">
        <v>685</v>
      </c>
      <c r="L224" s="58">
        <v>12019</v>
      </c>
      <c r="M224" s="55"/>
      <c r="N224" s="55"/>
      <c r="O224" s="10">
        <v>1157</v>
      </c>
      <c r="P224" s="58">
        <v>54031</v>
      </c>
      <c r="Q224" s="55"/>
      <c r="R224" s="55"/>
      <c r="S224" s="10">
        <v>1082</v>
      </c>
    </row>
    <row r="225" spans="1:19">
      <c r="A225" t="s">
        <v>30</v>
      </c>
      <c r="D225" s="55">
        <v>514</v>
      </c>
      <c r="E225" s="55"/>
      <c r="F225" s="55"/>
      <c r="G225" s="9">
        <v>340</v>
      </c>
      <c r="H225" s="55">
        <v>981</v>
      </c>
      <c r="I225" s="55"/>
      <c r="J225" s="55"/>
      <c r="K225" s="9">
        <v>654</v>
      </c>
      <c r="L225" s="58">
        <v>4255</v>
      </c>
      <c r="M225" s="55"/>
      <c r="N225" s="55"/>
      <c r="O225" s="10">
        <v>1157</v>
      </c>
      <c r="P225" s="58">
        <v>5860</v>
      </c>
      <c r="Q225" s="55"/>
      <c r="R225" s="55"/>
      <c r="S225" s="10">
        <v>1019</v>
      </c>
    </row>
    <row r="226" spans="1:19">
      <c r="A226" t="s">
        <v>40</v>
      </c>
      <c r="D226" s="58">
        <v>1725</v>
      </c>
      <c r="E226" s="55"/>
      <c r="F226" s="55"/>
      <c r="G226" s="9">
        <v>298</v>
      </c>
      <c r="H226" s="58">
        <v>3456</v>
      </c>
      <c r="I226" s="55"/>
      <c r="J226" s="55"/>
      <c r="K226" s="9">
        <v>136</v>
      </c>
      <c r="L226" s="58">
        <v>6867</v>
      </c>
      <c r="M226" s="55"/>
      <c r="N226" s="55"/>
      <c r="O226" s="9">
        <v>128</v>
      </c>
      <c r="P226" s="58">
        <v>26387</v>
      </c>
      <c r="Q226" s="55"/>
      <c r="R226" s="55"/>
      <c r="S226" s="9">
        <v>374</v>
      </c>
    </row>
    <row r="227" spans="1:19">
      <c r="A227" t="s">
        <v>28</v>
      </c>
      <c r="D227" s="58">
        <v>1569</v>
      </c>
      <c r="E227" s="55"/>
      <c r="F227" s="55"/>
      <c r="G227" s="9">
        <v>323</v>
      </c>
      <c r="H227" s="58">
        <v>3456</v>
      </c>
      <c r="I227" s="55"/>
      <c r="J227" s="55"/>
      <c r="K227" s="9">
        <v>136</v>
      </c>
      <c r="L227" s="58">
        <v>6051</v>
      </c>
      <c r="M227" s="55"/>
      <c r="N227" s="55"/>
      <c r="O227" s="9">
        <v>541</v>
      </c>
      <c r="P227" s="58">
        <v>25864</v>
      </c>
      <c r="Q227" s="55"/>
      <c r="R227" s="55"/>
      <c r="S227" s="9">
        <v>594</v>
      </c>
    </row>
    <row r="228" spans="1:19">
      <c r="A228" t="s">
        <v>30</v>
      </c>
      <c r="D228" s="55">
        <v>156</v>
      </c>
      <c r="E228" s="55"/>
      <c r="F228" s="55"/>
      <c r="G228" s="9">
        <v>176</v>
      </c>
      <c r="H228" s="55">
        <v>0</v>
      </c>
      <c r="I228" s="55"/>
      <c r="J228" s="55"/>
      <c r="K228" s="9">
        <v>291</v>
      </c>
      <c r="L228" s="55">
        <v>816</v>
      </c>
      <c r="M228" s="55"/>
      <c r="N228" s="55"/>
      <c r="O228" s="9">
        <v>529</v>
      </c>
      <c r="P228" s="55">
        <v>523</v>
      </c>
      <c r="Q228" s="55"/>
      <c r="R228" s="55"/>
      <c r="S228" s="9">
        <v>398</v>
      </c>
    </row>
    <row r="229" spans="1:19">
      <c r="A229" t="s">
        <v>41</v>
      </c>
      <c r="D229" s="55">
        <v>439</v>
      </c>
      <c r="E229" s="55"/>
      <c r="F229" s="55"/>
      <c r="G229" s="9">
        <v>263</v>
      </c>
      <c r="H229" s="58">
        <v>2688</v>
      </c>
      <c r="I229" s="55"/>
      <c r="J229" s="55"/>
      <c r="K229" s="9">
        <v>209</v>
      </c>
      <c r="L229" s="58">
        <v>4193</v>
      </c>
      <c r="M229" s="55"/>
      <c r="N229" s="55"/>
      <c r="O229" s="9">
        <v>381</v>
      </c>
      <c r="P229" s="58">
        <v>21354</v>
      </c>
      <c r="Q229" s="55"/>
      <c r="R229" s="55"/>
      <c r="S229" s="9">
        <v>908</v>
      </c>
    </row>
    <row r="230" spans="1:19">
      <c r="A230" t="s">
        <v>28</v>
      </c>
      <c r="D230" s="55">
        <v>439</v>
      </c>
      <c r="E230" s="55"/>
      <c r="F230" s="55"/>
      <c r="G230" s="9">
        <v>263</v>
      </c>
      <c r="H230" s="58">
        <v>2688</v>
      </c>
      <c r="I230" s="55"/>
      <c r="J230" s="55"/>
      <c r="K230" s="9">
        <v>209</v>
      </c>
      <c r="L230" s="58">
        <v>3690</v>
      </c>
      <c r="M230" s="55"/>
      <c r="N230" s="55"/>
      <c r="O230" s="9">
        <v>498</v>
      </c>
      <c r="P230" s="58">
        <v>21313</v>
      </c>
      <c r="Q230" s="55"/>
      <c r="R230" s="55"/>
      <c r="S230" s="9">
        <v>907</v>
      </c>
    </row>
    <row r="231" spans="1:19">
      <c r="A231" t="s">
        <v>30</v>
      </c>
      <c r="D231" s="55">
        <v>0</v>
      </c>
      <c r="E231" s="55"/>
      <c r="F231" s="55"/>
      <c r="G231" s="9">
        <v>291</v>
      </c>
      <c r="H231" s="55">
        <v>0</v>
      </c>
      <c r="I231" s="55"/>
      <c r="J231" s="55"/>
      <c r="K231" s="9">
        <v>291</v>
      </c>
      <c r="L231" s="55">
        <v>503</v>
      </c>
      <c r="M231" s="55"/>
      <c r="N231" s="55"/>
      <c r="O231" s="9">
        <v>403</v>
      </c>
      <c r="P231" s="55">
        <v>41</v>
      </c>
      <c r="Q231" s="55"/>
      <c r="R231" s="55"/>
      <c r="S231" s="9">
        <v>67</v>
      </c>
    </row>
    <row r="233" spans="1:19">
      <c r="A233" t="s">
        <v>17</v>
      </c>
    </row>
  </sheetData>
  <mergeCells count="819">
    <mergeCell ref="L226:N226"/>
    <mergeCell ref="L227:N227"/>
    <mergeCell ref="L228:N228"/>
    <mergeCell ref="L229:N229"/>
    <mergeCell ref="L230:N230"/>
    <mergeCell ref="L231:N231"/>
    <mergeCell ref="L220:N220"/>
    <mergeCell ref="L221:N221"/>
    <mergeCell ref="L222:N222"/>
    <mergeCell ref="L223:N223"/>
    <mergeCell ref="L224:N224"/>
    <mergeCell ref="L225:N225"/>
    <mergeCell ref="L214:N214"/>
    <mergeCell ref="L215:N215"/>
    <mergeCell ref="L216:N216"/>
    <mergeCell ref="L217:N217"/>
    <mergeCell ref="L218:N218"/>
    <mergeCell ref="L219:N219"/>
    <mergeCell ref="L208:N208"/>
    <mergeCell ref="L209:N209"/>
    <mergeCell ref="L210:N210"/>
    <mergeCell ref="L211:N211"/>
    <mergeCell ref="L212:N212"/>
    <mergeCell ref="L213:N213"/>
    <mergeCell ref="L191:N191"/>
    <mergeCell ref="L192:N192"/>
    <mergeCell ref="L204:N204"/>
    <mergeCell ref="L205:N205"/>
    <mergeCell ref="L206:N206"/>
    <mergeCell ref="L207:N207"/>
    <mergeCell ref="L185:N185"/>
    <mergeCell ref="L186:N186"/>
    <mergeCell ref="L187:N187"/>
    <mergeCell ref="L188:N188"/>
    <mergeCell ref="L189:N189"/>
    <mergeCell ref="L190:N190"/>
    <mergeCell ref="L179:N179"/>
    <mergeCell ref="L180:N180"/>
    <mergeCell ref="L181:N181"/>
    <mergeCell ref="L182:N182"/>
    <mergeCell ref="L183:N183"/>
    <mergeCell ref="L184:N184"/>
    <mergeCell ref="L173:N173"/>
    <mergeCell ref="L174:N174"/>
    <mergeCell ref="L175:N175"/>
    <mergeCell ref="L176:N176"/>
    <mergeCell ref="L177:N177"/>
    <mergeCell ref="L178:N178"/>
    <mergeCell ref="L167:N167"/>
    <mergeCell ref="L168:N168"/>
    <mergeCell ref="L169:N169"/>
    <mergeCell ref="L170:N170"/>
    <mergeCell ref="L171:N171"/>
    <mergeCell ref="L172:N172"/>
    <mergeCell ref="L152:N152"/>
    <mergeCell ref="L153:N153"/>
    <mergeCell ref="L154:N154"/>
    <mergeCell ref="L155:N155"/>
    <mergeCell ref="L165:N165"/>
    <mergeCell ref="L166:N166"/>
    <mergeCell ref="L146:N146"/>
    <mergeCell ref="L147:N147"/>
    <mergeCell ref="L148:N148"/>
    <mergeCell ref="L149:N149"/>
    <mergeCell ref="L150:N150"/>
    <mergeCell ref="L151:N151"/>
    <mergeCell ref="L140:N140"/>
    <mergeCell ref="L141:N141"/>
    <mergeCell ref="L142:N142"/>
    <mergeCell ref="L143:N143"/>
    <mergeCell ref="L144:N144"/>
    <mergeCell ref="L145:N145"/>
    <mergeCell ref="L134:N134"/>
    <mergeCell ref="L135:N135"/>
    <mergeCell ref="L136:N136"/>
    <mergeCell ref="L137:N137"/>
    <mergeCell ref="L138:N138"/>
    <mergeCell ref="L139:N139"/>
    <mergeCell ref="L128:N128"/>
    <mergeCell ref="L129:N129"/>
    <mergeCell ref="L130:N130"/>
    <mergeCell ref="L131:N131"/>
    <mergeCell ref="L132:N132"/>
    <mergeCell ref="L133:N133"/>
    <mergeCell ref="P226:R226"/>
    <mergeCell ref="P227:R227"/>
    <mergeCell ref="P228:R228"/>
    <mergeCell ref="P229:R229"/>
    <mergeCell ref="P230:R230"/>
    <mergeCell ref="P231:R231"/>
    <mergeCell ref="P220:R220"/>
    <mergeCell ref="P221:R221"/>
    <mergeCell ref="P222:R222"/>
    <mergeCell ref="P223:R223"/>
    <mergeCell ref="P224:R224"/>
    <mergeCell ref="P225:R225"/>
    <mergeCell ref="P214:R214"/>
    <mergeCell ref="P215:R215"/>
    <mergeCell ref="P216:R216"/>
    <mergeCell ref="P217:R217"/>
    <mergeCell ref="P218:R218"/>
    <mergeCell ref="P219:R219"/>
    <mergeCell ref="P208:R208"/>
    <mergeCell ref="P209:R209"/>
    <mergeCell ref="P210:R210"/>
    <mergeCell ref="P211:R211"/>
    <mergeCell ref="P212:R212"/>
    <mergeCell ref="P213:R213"/>
    <mergeCell ref="P191:R191"/>
    <mergeCell ref="P192:R192"/>
    <mergeCell ref="P204:R204"/>
    <mergeCell ref="P205:R205"/>
    <mergeCell ref="P206:R206"/>
    <mergeCell ref="P207:R207"/>
    <mergeCell ref="P185:R185"/>
    <mergeCell ref="P186:R186"/>
    <mergeCell ref="P187:R187"/>
    <mergeCell ref="P188:R188"/>
    <mergeCell ref="P189:R189"/>
    <mergeCell ref="P190:R190"/>
    <mergeCell ref="P179:R179"/>
    <mergeCell ref="P180:R180"/>
    <mergeCell ref="P181:R181"/>
    <mergeCell ref="P182:R182"/>
    <mergeCell ref="P183:R183"/>
    <mergeCell ref="P184:R184"/>
    <mergeCell ref="P173:R173"/>
    <mergeCell ref="P174:R174"/>
    <mergeCell ref="P175:R175"/>
    <mergeCell ref="P176:R176"/>
    <mergeCell ref="P177:R177"/>
    <mergeCell ref="P178:R178"/>
    <mergeCell ref="P167:R167"/>
    <mergeCell ref="P168:R168"/>
    <mergeCell ref="P169:R169"/>
    <mergeCell ref="P170:R170"/>
    <mergeCell ref="P171:R171"/>
    <mergeCell ref="P172:R172"/>
    <mergeCell ref="P152:R152"/>
    <mergeCell ref="P153:R153"/>
    <mergeCell ref="P154:R154"/>
    <mergeCell ref="P155:R155"/>
    <mergeCell ref="P165:R165"/>
    <mergeCell ref="P166:R166"/>
    <mergeCell ref="P146:R146"/>
    <mergeCell ref="P147:R147"/>
    <mergeCell ref="P148:R148"/>
    <mergeCell ref="P149:R149"/>
    <mergeCell ref="P150:R150"/>
    <mergeCell ref="P151:R151"/>
    <mergeCell ref="P140:R140"/>
    <mergeCell ref="P141:R141"/>
    <mergeCell ref="P142:R142"/>
    <mergeCell ref="P143:R143"/>
    <mergeCell ref="P144:R144"/>
    <mergeCell ref="P145:R145"/>
    <mergeCell ref="P134:R134"/>
    <mergeCell ref="P135:R135"/>
    <mergeCell ref="P136:R136"/>
    <mergeCell ref="P137:R137"/>
    <mergeCell ref="P138:R138"/>
    <mergeCell ref="P139:R139"/>
    <mergeCell ref="P128:R128"/>
    <mergeCell ref="P129:R129"/>
    <mergeCell ref="P130:R130"/>
    <mergeCell ref="P131:R131"/>
    <mergeCell ref="P132:R132"/>
    <mergeCell ref="P133:R133"/>
    <mergeCell ref="D226:F226"/>
    <mergeCell ref="D227:F227"/>
    <mergeCell ref="D228:F228"/>
    <mergeCell ref="D229:F229"/>
    <mergeCell ref="D230:F230"/>
    <mergeCell ref="D231:F231"/>
    <mergeCell ref="D220:F220"/>
    <mergeCell ref="D221:F221"/>
    <mergeCell ref="D222:F222"/>
    <mergeCell ref="D223:F223"/>
    <mergeCell ref="D224:F224"/>
    <mergeCell ref="D225:F225"/>
    <mergeCell ref="D214:F214"/>
    <mergeCell ref="D215:F215"/>
    <mergeCell ref="D216:F216"/>
    <mergeCell ref="D217:F217"/>
    <mergeCell ref="D218:F218"/>
    <mergeCell ref="D219:F219"/>
    <mergeCell ref="D208:F208"/>
    <mergeCell ref="D209:F209"/>
    <mergeCell ref="D210:F210"/>
    <mergeCell ref="D211:F211"/>
    <mergeCell ref="D212:F212"/>
    <mergeCell ref="D213:F213"/>
    <mergeCell ref="D191:F191"/>
    <mergeCell ref="D192:F192"/>
    <mergeCell ref="D204:F204"/>
    <mergeCell ref="D205:F205"/>
    <mergeCell ref="D206:F206"/>
    <mergeCell ref="D207:F207"/>
    <mergeCell ref="D185:F185"/>
    <mergeCell ref="D186:F186"/>
    <mergeCell ref="D187:F187"/>
    <mergeCell ref="D188:F188"/>
    <mergeCell ref="D189:F189"/>
    <mergeCell ref="D190:F190"/>
    <mergeCell ref="D179:F179"/>
    <mergeCell ref="D180:F180"/>
    <mergeCell ref="D181:F181"/>
    <mergeCell ref="D182:F182"/>
    <mergeCell ref="D183:F183"/>
    <mergeCell ref="D184:F184"/>
    <mergeCell ref="D173:F173"/>
    <mergeCell ref="D174:F174"/>
    <mergeCell ref="D175:F175"/>
    <mergeCell ref="D176:F176"/>
    <mergeCell ref="D177:F177"/>
    <mergeCell ref="D178:F178"/>
    <mergeCell ref="D167:F167"/>
    <mergeCell ref="D168:F168"/>
    <mergeCell ref="D169:F169"/>
    <mergeCell ref="D170:F170"/>
    <mergeCell ref="D171:F171"/>
    <mergeCell ref="D172:F172"/>
    <mergeCell ref="D152:F152"/>
    <mergeCell ref="D153:F153"/>
    <mergeCell ref="D154:F154"/>
    <mergeCell ref="D155:F155"/>
    <mergeCell ref="D165:F165"/>
    <mergeCell ref="D166:F166"/>
    <mergeCell ref="D146:F146"/>
    <mergeCell ref="D147:F147"/>
    <mergeCell ref="D148:F148"/>
    <mergeCell ref="D149:F149"/>
    <mergeCell ref="D150:F150"/>
    <mergeCell ref="D151:F151"/>
    <mergeCell ref="D140:F140"/>
    <mergeCell ref="D141:F141"/>
    <mergeCell ref="D142:F142"/>
    <mergeCell ref="D143:F143"/>
    <mergeCell ref="D144:F144"/>
    <mergeCell ref="D145:F145"/>
    <mergeCell ref="D134:F134"/>
    <mergeCell ref="D135:F135"/>
    <mergeCell ref="D136:F136"/>
    <mergeCell ref="D137:F137"/>
    <mergeCell ref="D138:F138"/>
    <mergeCell ref="D139:F139"/>
    <mergeCell ref="D128:F128"/>
    <mergeCell ref="D129:F129"/>
    <mergeCell ref="D130:F130"/>
    <mergeCell ref="D131:F131"/>
    <mergeCell ref="D132:F132"/>
    <mergeCell ref="D133:F133"/>
    <mergeCell ref="H226:J226"/>
    <mergeCell ref="H227:J227"/>
    <mergeCell ref="H228:J228"/>
    <mergeCell ref="H229:J229"/>
    <mergeCell ref="H230:J230"/>
    <mergeCell ref="H231:J231"/>
    <mergeCell ref="H220:J220"/>
    <mergeCell ref="H221:J221"/>
    <mergeCell ref="H222:J222"/>
    <mergeCell ref="H223:J223"/>
    <mergeCell ref="H224:J224"/>
    <mergeCell ref="H225:J225"/>
    <mergeCell ref="H214:J214"/>
    <mergeCell ref="H215:J215"/>
    <mergeCell ref="H216:J216"/>
    <mergeCell ref="H217:J217"/>
    <mergeCell ref="H218:J218"/>
    <mergeCell ref="H219:J219"/>
    <mergeCell ref="H208:J208"/>
    <mergeCell ref="H209:J209"/>
    <mergeCell ref="H210:J210"/>
    <mergeCell ref="H211:J211"/>
    <mergeCell ref="H212:J212"/>
    <mergeCell ref="H213:J213"/>
    <mergeCell ref="H191:J191"/>
    <mergeCell ref="H192:J192"/>
    <mergeCell ref="H204:J204"/>
    <mergeCell ref="H205:J205"/>
    <mergeCell ref="H206:J206"/>
    <mergeCell ref="H207:J207"/>
    <mergeCell ref="H185:J185"/>
    <mergeCell ref="H186:J186"/>
    <mergeCell ref="H187:J187"/>
    <mergeCell ref="H188:J188"/>
    <mergeCell ref="H189:J189"/>
    <mergeCell ref="H190:J190"/>
    <mergeCell ref="H179:J179"/>
    <mergeCell ref="H180:J180"/>
    <mergeCell ref="H181:J181"/>
    <mergeCell ref="H182:J182"/>
    <mergeCell ref="H183:J183"/>
    <mergeCell ref="H184:J184"/>
    <mergeCell ref="H173:J173"/>
    <mergeCell ref="H174:J174"/>
    <mergeCell ref="H175:J175"/>
    <mergeCell ref="H176:J176"/>
    <mergeCell ref="H177:J177"/>
    <mergeCell ref="H178:J178"/>
    <mergeCell ref="H167:J167"/>
    <mergeCell ref="H168:J168"/>
    <mergeCell ref="H169:J169"/>
    <mergeCell ref="H170:J170"/>
    <mergeCell ref="H171:J171"/>
    <mergeCell ref="H172:J172"/>
    <mergeCell ref="H152:J152"/>
    <mergeCell ref="H153:J153"/>
    <mergeCell ref="H154:J154"/>
    <mergeCell ref="H155:J155"/>
    <mergeCell ref="H165:J165"/>
    <mergeCell ref="H166:J166"/>
    <mergeCell ref="H146:J146"/>
    <mergeCell ref="H147:J147"/>
    <mergeCell ref="H148:J148"/>
    <mergeCell ref="H149:J149"/>
    <mergeCell ref="H150:J150"/>
    <mergeCell ref="H151:J151"/>
    <mergeCell ref="H140:J140"/>
    <mergeCell ref="H141:J141"/>
    <mergeCell ref="H142:J142"/>
    <mergeCell ref="H143:J143"/>
    <mergeCell ref="H144:J144"/>
    <mergeCell ref="H145:J145"/>
    <mergeCell ref="H134:J134"/>
    <mergeCell ref="H135:J135"/>
    <mergeCell ref="H136:J136"/>
    <mergeCell ref="H137:J137"/>
    <mergeCell ref="H138:J138"/>
    <mergeCell ref="H139:J139"/>
    <mergeCell ref="H128:J128"/>
    <mergeCell ref="H129:J129"/>
    <mergeCell ref="H130:J130"/>
    <mergeCell ref="H131:J131"/>
    <mergeCell ref="H132:J132"/>
    <mergeCell ref="H133:J133"/>
    <mergeCell ref="A73:C73"/>
    <mergeCell ref="D73:F73"/>
    <mergeCell ref="H73:J73"/>
    <mergeCell ref="L73:N73"/>
    <mergeCell ref="P73:R73"/>
    <mergeCell ref="A76:C76"/>
    <mergeCell ref="D76:F76"/>
    <mergeCell ref="H76:J76"/>
    <mergeCell ref="L76:N76"/>
    <mergeCell ref="P76:R76"/>
    <mergeCell ref="A74:C74"/>
    <mergeCell ref="D74:F74"/>
    <mergeCell ref="H74:J74"/>
    <mergeCell ref="L74:N74"/>
    <mergeCell ref="P74:R74"/>
    <mergeCell ref="A75:C75"/>
    <mergeCell ref="D75:F75"/>
    <mergeCell ref="H75:J75"/>
    <mergeCell ref="L75:N75"/>
    <mergeCell ref="P75:R75"/>
    <mergeCell ref="A71:C71"/>
    <mergeCell ref="D71:F71"/>
    <mergeCell ref="H71:J71"/>
    <mergeCell ref="L71:N71"/>
    <mergeCell ref="P71:R71"/>
    <mergeCell ref="A72:C72"/>
    <mergeCell ref="D72:F72"/>
    <mergeCell ref="H72:J72"/>
    <mergeCell ref="L72:N72"/>
    <mergeCell ref="P72:R72"/>
    <mergeCell ref="A69:C69"/>
    <mergeCell ref="D69:F69"/>
    <mergeCell ref="H69:J69"/>
    <mergeCell ref="L69:N69"/>
    <mergeCell ref="P69:R69"/>
    <mergeCell ref="A70:C70"/>
    <mergeCell ref="D70:F70"/>
    <mergeCell ref="H70:J70"/>
    <mergeCell ref="L70:N70"/>
    <mergeCell ref="P70:R70"/>
    <mergeCell ref="A67:C67"/>
    <mergeCell ref="D67:F67"/>
    <mergeCell ref="H67:J67"/>
    <mergeCell ref="L67:N67"/>
    <mergeCell ref="P67:R67"/>
    <mergeCell ref="A68:C68"/>
    <mergeCell ref="D68:F68"/>
    <mergeCell ref="H68:J68"/>
    <mergeCell ref="L68:N68"/>
    <mergeCell ref="P68:R68"/>
    <mergeCell ref="A65:C65"/>
    <mergeCell ref="D65:F65"/>
    <mergeCell ref="H65:J65"/>
    <mergeCell ref="L65:N65"/>
    <mergeCell ref="P65:R65"/>
    <mergeCell ref="A66:C66"/>
    <mergeCell ref="D66:F66"/>
    <mergeCell ref="H66:J66"/>
    <mergeCell ref="L66:N66"/>
    <mergeCell ref="P66:R66"/>
    <mergeCell ref="A63:C63"/>
    <mergeCell ref="D63:F63"/>
    <mergeCell ref="H63:J63"/>
    <mergeCell ref="L63:N63"/>
    <mergeCell ref="P63:R63"/>
    <mergeCell ref="A64:C64"/>
    <mergeCell ref="D64:F64"/>
    <mergeCell ref="H64:J64"/>
    <mergeCell ref="L64:N64"/>
    <mergeCell ref="P64:R64"/>
    <mergeCell ref="A61:C61"/>
    <mergeCell ref="D61:F61"/>
    <mergeCell ref="H61:J61"/>
    <mergeCell ref="L61:N61"/>
    <mergeCell ref="P61:R61"/>
    <mergeCell ref="A62:C62"/>
    <mergeCell ref="D62:F62"/>
    <mergeCell ref="H62:J62"/>
    <mergeCell ref="L62:N62"/>
    <mergeCell ref="P62:R62"/>
    <mergeCell ref="A59:C59"/>
    <mergeCell ref="D59:F59"/>
    <mergeCell ref="H59:J59"/>
    <mergeCell ref="L59:N59"/>
    <mergeCell ref="P59:R59"/>
    <mergeCell ref="A60:C60"/>
    <mergeCell ref="D60:F60"/>
    <mergeCell ref="H60:J60"/>
    <mergeCell ref="L60:N60"/>
    <mergeCell ref="P60:R60"/>
    <mergeCell ref="A57:C57"/>
    <mergeCell ref="D57:F57"/>
    <mergeCell ref="H57:J57"/>
    <mergeCell ref="L57:N57"/>
    <mergeCell ref="P57:R57"/>
    <mergeCell ref="A58:C58"/>
    <mergeCell ref="D58:F58"/>
    <mergeCell ref="H58:J58"/>
    <mergeCell ref="L58:N58"/>
    <mergeCell ref="P58:R58"/>
    <mergeCell ref="A55:C55"/>
    <mergeCell ref="D55:F55"/>
    <mergeCell ref="H55:J55"/>
    <mergeCell ref="L55:N55"/>
    <mergeCell ref="P55:R55"/>
    <mergeCell ref="A56:C56"/>
    <mergeCell ref="D56:F56"/>
    <mergeCell ref="H56:J56"/>
    <mergeCell ref="L56:N56"/>
    <mergeCell ref="P56:R56"/>
    <mergeCell ref="A53:C53"/>
    <mergeCell ref="D53:F53"/>
    <mergeCell ref="H53:J53"/>
    <mergeCell ref="L53:N53"/>
    <mergeCell ref="P53:R53"/>
    <mergeCell ref="A54:C54"/>
    <mergeCell ref="D54:F54"/>
    <mergeCell ref="H54:J54"/>
    <mergeCell ref="L54:N54"/>
    <mergeCell ref="P54:R54"/>
    <mergeCell ref="D51:F51"/>
    <mergeCell ref="H51:J51"/>
    <mergeCell ref="G49:J49"/>
    <mergeCell ref="D49:F49"/>
    <mergeCell ref="A52:C52"/>
    <mergeCell ref="D52:F52"/>
    <mergeCell ref="H52:J52"/>
    <mergeCell ref="L52:N52"/>
    <mergeCell ref="P52:R52"/>
    <mergeCell ref="A1:D1"/>
    <mergeCell ref="A2:D2"/>
    <mergeCell ref="B3:E4"/>
    <mergeCell ref="B5:E6"/>
    <mergeCell ref="D8:F8"/>
    <mergeCell ref="A50:C50"/>
    <mergeCell ref="A42:D42"/>
    <mergeCell ref="A43:D43"/>
    <mergeCell ref="B44:E45"/>
    <mergeCell ref="B46:E47"/>
    <mergeCell ref="A16:C16"/>
    <mergeCell ref="D16:F16"/>
    <mergeCell ref="A19:C19"/>
    <mergeCell ref="D19:F19"/>
    <mergeCell ref="A22:C22"/>
    <mergeCell ref="D22:F22"/>
    <mergeCell ref="A25:C25"/>
    <mergeCell ref="D25:F25"/>
    <mergeCell ref="A28:C28"/>
    <mergeCell ref="D28:F28"/>
    <mergeCell ref="A31:C31"/>
    <mergeCell ref="D31:F31"/>
    <mergeCell ref="A34:C34"/>
    <mergeCell ref="D34:F34"/>
    <mergeCell ref="K8:N8"/>
    <mergeCell ref="O8:R8"/>
    <mergeCell ref="G8:J8"/>
    <mergeCell ref="A13:C13"/>
    <mergeCell ref="D13:F13"/>
    <mergeCell ref="H13:J13"/>
    <mergeCell ref="L13:N13"/>
    <mergeCell ref="P13:R13"/>
    <mergeCell ref="D10:F10"/>
    <mergeCell ref="H10:J10"/>
    <mergeCell ref="L10:N10"/>
    <mergeCell ref="P10:R10"/>
    <mergeCell ref="A11:C11"/>
    <mergeCell ref="A9:C9"/>
    <mergeCell ref="D9:G9"/>
    <mergeCell ref="H9:K9"/>
    <mergeCell ref="L9:O9"/>
    <mergeCell ref="P9:S9"/>
    <mergeCell ref="A12:C12"/>
    <mergeCell ref="D12:F12"/>
    <mergeCell ref="H12:J12"/>
    <mergeCell ref="L12:N12"/>
    <mergeCell ref="P12:R12"/>
    <mergeCell ref="D11:F11"/>
    <mergeCell ref="H11:J11"/>
    <mergeCell ref="L11:N11"/>
    <mergeCell ref="P11:R11"/>
    <mergeCell ref="A14:C14"/>
    <mergeCell ref="D14:F14"/>
    <mergeCell ref="H14:J14"/>
    <mergeCell ref="L14:N14"/>
    <mergeCell ref="P14:R14"/>
    <mergeCell ref="A15:C15"/>
    <mergeCell ref="D15:F15"/>
    <mergeCell ref="H15:J15"/>
    <mergeCell ref="L15:N15"/>
    <mergeCell ref="P15:R15"/>
    <mergeCell ref="H16:J16"/>
    <mergeCell ref="L16:N16"/>
    <mergeCell ref="P16:R16"/>
    <mergeCell ref="A17:C17"/>
    <mergeCell ref="D17:F17"/>
    <mergeCell ref="H17:J17"/>
    <mergeCell ref="L17:N17"/>
    <mergeCell ref="P17:R17"/>
    <mergeCell ref="A18:C18"/>
    <mergeCell ref="D18:F18"/>
    <mergeCell ref="H18:J18"/>
    <mergeCell ref="L18:N18"/>
    <mergeCell ref="P18:R18"/>
    <mergeCell ref="H19:J19"/>
    <mergeCell ref="L19:N19"/>
    <mergeCell ref="P19:R19"/>
    <mergeCell ref="A20:C20"/>
    <mergeCell ref="D20:F20"/>
    <mergeCell ref="H20:J20"/>
    <mergeCell ref="L20:N20"/>
    <mergeCell ref="P20:R20"/>
    <mergeCell ref="A21:C21"/>
    <mergeCell ref="D21:F21"/>
    <mergeCell ref="H21:J21"/>
    <mergeCell ref="L21:N21"/>
    <mergeCell ref="P21:R21"/>
    <mergeCell ref="L22:N22"/>
    <mergeCell ref="P22:R22"/>
    <mergeCell ref="A23:C23"/>
    <mergeCell ref="D23:F23"/>
    <mergeCell ref="H23:J23"/>
    <mergeCell ref="L23:N23"/>
    <mergeCell ref="P23:R23"/>
    <mergeCell ref="A24:C24"/>
    <mergeCell ref="D24:F24"/>
    <mergeCell ref="H24:J24"/>
    <mergeCell ref="L24:N24"/>
    <mergeCell ref="P24:R24"/>
    <mergeCell ref="A26:C26"/>
    <mergeCell ref="D26:F26"/>
    <mergeCell ref="H26:J26"/>
    <mergeCell ref="L26:N26"/>
    <mergeCell ref="P26:R26"/>
    <mergeCell ref="A27:C27"/>
    <mergeCell ref="D27:F27"/>
    <mergeCell ref="H27:J27"/>
    <mergeCell ref="L27:N27"/>
    <mergeCell ref="P27:R27"/>
    <mergeCell ref="A29:C29"/>
    <mergeCell ref="D29:F29"/>
    <mergeCell ref="H29:J29"/>
    <mergeCell ref="L29:N29"/>
    <mergeCell ref="P29:R29"/>
    <mergeCell ref="A30:C30"/>
    <mergeCell ref="D30:F30"/>
    <mergeCell ref="H30:J30"/>
    <mergeCell ref="L30:N30"/>
    <mergeCell ref="P30:R30"/>
    <mergeCell ref="A32:C32"/>
    <mergeCell ref="D32:F32"/>
    <mergeCell ref="H32:J32"/>
    <mergeCell ref="L32:N32"/>
    <mergeCell ref="P32:R32"/>
    <mergeCell ref="A33:C33"/>
    <mergeCell ref="D33:F33"/>
    <mergeCell ref="H33:J33"/>
    <mergeCell ref="L33:N33"/>
    <mergeCell ref="P33:R33"/>
    <mergeCell ref="A35:C35"/>
    <mergeCell ref="D35:F35"/>
    <mergeCell ref="H35:J35"/>
    <mergeCell ref="L35:N35"/>
    <mergeCell ref="P35:R35"/>
    <mergeCell ref="A38:C38"/>
    <mergeCell ref="D38:F38"/>
    <mergeCell ref="H38:J38"/>
    <mergeCell ref="L38:N38"/>
    <mergeCell ref="P38:R38"/>
    <mergeCell ref="A36:C36"/>
    <mergeCell ref="D36:F36"/>
    <mergeCell ref="H36:J36"/>
    <mergeCell ref="L36:N36"/>
    <mergeCell ref="P36:R36"/>
    <mergeCell ref="A37:C37"/>
    <mergeCell ref="D37:F37"/>
    <mergeCell ref="H37:J37"/>
    <mergeCell ref="L37:N37"/>
    <mergeCell ref="P37:R37"/>
    <mergeCell ref="U20:Z23"/>
    <mergeCell ref="V33:X33"/>
    <mergeCell ref="V32:X32"/>
    <mergeCell ref="V31:X31"/>
    <mergeCell ref="V25:Z25"/>
    <mergeCell ref="V24:Z24"/>
    <mergeCell ref="O49:R49"/>
    <mergeCell ref="D50:G50"/>
    <mergeCell ref="H50:K50"/>
    <mergeCell ref="L50:O50"/>
    <mergeCell ref="P50:S50"/>
    <mergeCell ref="H34:J34"/>
    <mergeCell ref="L34:N34"/>
    <mergeCell ref="P34:R34"/>
    <mergeCell ref="H31:J31"/>
    <mergeCell ref="L31:N31"/>
    <mergeCell ref="P31:R31"/>
    <mergeCell ref="H28:J28"/>
    <mergeCell ref="L28:N28"/>
    <mergeCell ref="P28:R28"/>
    <mergeCell ref="H25:J25"/>
    <mergeCell ref="L25:N25"/>
    <mergeCell ref="P25:R25"/>
    <mergeCell ref="H22:J22"/>
    <mergeCell ref="U61:Z64"/>
    <mergeCell ref="L51:N51"/>
    <mergeCell ref="P51:R51"/>
    <mergeCell ref="K49:N49"/>
    <mergeCell ref="V65:Z65"/>
    <mergeCell ref="V66:Z66"/>
    <mergeCell ref="V72:X72"/>
    <mergeCell ref="V73:X73"/>
    <mergeCell ref="V74:X74"/>
    <mergeCell ref="A77:C77"/>
    <mergeCell ref="D77:F77"/>
    <mergeCell ref="H77:J77"/>
    <mergeCell ref="L77:N77"/>
    <mergeCell ref="P77:R77"/>
    <mergeCell ref="A78:C78"/>
    <mergeCell ref="D78:F78"/>
    <mergeCell ref="H78:J78"/>
    <mergeCell ref="L78:N78"/>
    <mergeCell ref="P78:R78"/>
    <mergeCell ref="A79:C79"/>
    <mergeCell ref="D79:F79"/>
    <mergeCell ref="H79:J79"/>
    <mergeCell ref="L79:N79"/>
    <mergeCell ref="P79:R79"/>
    <mergeCell ref="L89:N89"/>
    <mergeCell ref="A82:D82"/>
    <mergeCell ref="A83:D83"/>
    <mergeCell ref="B84:E85"/>
    <mergeCell ref="B86:E86"/>
    <mergeCell ref="E87:G87"/>
    <mergeCell ref="H87:K87"/>
    <mergeCell ref="P89:R89"/>
    <mergeCell ref="A90:C90"/>
    <mergeCell ref="D90:F90"/>
    <mergeCell ref="H90:J90"/>
    <mergeCell ref="L90:N90"/>
    <mergeCell ref="P90:R90"/>
    <mergeCell ref="L87:O87"/>
    <mergeCell ref="P87:S87"/>
    <mergeCell ref="A88:C89"/>
    <mergeCell ref="D88:G88"/>
    <mergeCell ref="H88:K88"/>
    <mergeCell ref="L88:O88"/>
    <mergeCell ref="P88:S88"/>
    <mergeCell ref="D89:F89"/>
    <mergeCell ref="H89:J89"/>
    <mergeCell ref="A91:C91"/>
    <mergeCell ref="D91:F91"/>
    <mergeCell ref="H91:J91"/>
    <mergeCell ref="L91:N91"/>
    <mergeCell ref="P91:R91"/>
    <mergeCell ref="A92:C92"/>
    <mergeCell ref="D92:F92"/>
    <mergeCell ref="H92:J92"/>
    <mergeCell ref="L92:N92"/>
    <mergeCell ref="P92:R92"/>
    <mergeCell ref="A93:C93"/>
    <mergeCell ref="D93:F93"/>
    <mergeCell ref="H93:J93"/>
    <mergeCell ref="L93:N93"/>
    <mergeCell ref="P93:R93"/>
    <mergeCell ref="A94:C94"/>
    <mergeCell ref="D94:F94"/>
    <mergeCell ref="H94:J94"/>
    <mergeCell ref="L94:N94"/>
    <mergeCell ref="P94:R94"/>
    <mergeCell ref="A95:C95"/>
    <mergeCell ref="D95:F95"/>
    <mergeCell ref="H95:J95"/>
    <mergeCell ref="L95:N95"/>
    <mergeCell ref="P95:R95"/>
    <mergeCell ref="A96:C96"/>
    <mergeCell ref="D96:F96"/>
    <mergeCell ref="H96:J96"/>
    <mergeCell ref="L96:N96"/>
    <mergeCell ref="P96:R96"/>
    <mergeCell ref="A97:C97"/>
    <mergeCell ref="D97:F97"/>
    <mergeCell ref="H97:J97"/>
    <mergeCell ref="L97:N97"/>
    <mergeCell ref="P97:R97"/>
    <mergeCell ref="A98:C98"/>
    <mergeCell ref="D98:F98"/>
    <mergeCell ref="H98:J98"/>
    <mergeCell ref="L98:N98"/>
    <mergeCell ref="P98:R98"/>
    <mergeCell ref="A99:C99"/>
    <mergeCell ref="D99:F99"/>
    <mergeCell ref="H99:J99"/>
    <mergeCell ref="L99:N99"/>
    <mergeCell ref="P99:R99"/>
    <mergeCell ref="A100:C100"/>
    <mergeCell ref="D100:F100"/>
    <mergeCell ref="H100:J100"/>
    <mergeCell ref="L100:N100"/>
    <mergeCell ref="P100:R100"/>
    <mergeCell ref="A101:C101"/>
    <mergeCell ref="D101:F101"/>
    <mergeCell ref="H101:J101"/>
    <mergeCell ref="L101:N101"/>
    <mergeCell ref="P101:R101"/>
    <mergeCell ref="A102:C102"/>
    <mergeCell ref="D102:F102"/>
    <mergeCell ref="H102:J102"/>
    <mergeCell ref="L102:N102"/>
    <mergeCell ref="P102:R102"/>
    <mergeCell ref="A103:C103"/>
    <mergeCell ref="D103:F103"/>
    <mergeCell ref="H103:J103"/>
    <mergeCell ref="L103:N103"/>
    <mergeCell ref="P103:R103"/>
    <mergeCell ref="A104:C104"/>
    <mergeCell ref="D104:F104"/>
    <mergeCell ref="H104:J104"/>
    <mergeCell ref="L104:N104"/>
    <mergeCell ref="P104:R104"/>
    <mergeCell ref="A105:C105"/>
    <mergeCell ref="D105:F105"/>
    <mergeCell ref="H105:J105"/>
    <mergeCell ref="L105:N105"/>
    <mergeCell ref="P105:R105"/>
    <mergeCell ref="A106:C106"/>
    <mergeCell ref="D106:F106"/>
    <mergeCell ref="H106:J106"/>
    <mergeCell ref="L106:N106"/>
    <mergeCell ref="P106:R106"/>
    <mergeCell ref="A107:C107"/>
    <mergeCell ref="D107:F107"/>
    <mergeCell ref="H107:J107"/>
    <mergeCell ref="L107:N107"/>
    <mergeCell ref="P107:R107"/>
    <mergeCell ref="A108:C108"/>
    <mergeCell ref="D108:F108"/>
    <mergeCell ref="H108:J108"/>
    <mergeCell ref="L108:N108"/>
    <mergeCell ref="P108:R108"/>
    <mergeCell ref="A109:C109"/>
    <mergeCell ref="D109:F109"/>
    <mergeCell ref="H109:J109"/>
    <mergeCell ref="L109:N109"/>
    <mergeCell ref="P109:R109"/>
    <mergeCell ref="A110:C110"/>
    <mergeCell ref="D110:F110"/>
    <mergeCell ref="H110:J110"/>
    <mergeCell ref="L110:N110"/>
    <mergeCell ref="P110:R110"/>
    <mergeCell ref="A111:C111"/>
    <mergeCell ref="D111:F111"/>
    <mergeCell ref="H111:J111"/>
    <mergeCell ref="L111:N111"/>
    <mergeCell ref="P111:R111"/>
    <mergeCell ref="A112:C112"/>
    <mergeCell ref="D112:F112"/>
    <mergeCell ref="H112:J112"/>
    <mergeCell ref="L112:N112"/>
    <mergeCell ref="P112:R112"/>
    <mergeCell ref="A113:C113"/>
    <mergeCell ref="D113:F113"/>
    <mergeCell ref="H113:J113"/>
    <mergeCell ref="L113:N113"/>
    <mergeCell ref="P113:R113"/>
    <mergeCell ref="A114:C114"/>
    <mergeCell ref="D114:F114"/>
    <mergeCell ref="H114:J114"/>
    <mergeCell ref="L114:N114"/>
    <mergeCell ref="P114:R114"/>
    <mergeCell ref="A117:C117"/>
    <mergeCell ref="D117:F117"/>
    <mergeCell ref="H117:J117"/>
    <mergeCell ref="L117:N117"/>
    <mergeCell ref="P117:R117"/>
    <mergeCell ref="A115:C115"/>
    <mergeCell ref="D115:F115"/>
    <mergeCell ref="H115:J115"/>
    <mergeCell ref="L115:N115"/>
    <mergeCell ref="P115:R115"/>
    <mergeCell ref="A116:C116"/>
    <mergeCell ref="D116:F116"/>
    <mergeCell ref="H116:J116"/>
    <mergeCell ref="L116:N116"/>
    <mergeCell ref="P116:R116"/>
  </mergeCells>
  <conditionalFormatting sqref="Y31:Y33">
    <cfRule type="cellIs" dxfId="1" priority="3" operator="equal">
      <formula>"Significant"</formula>
    </cfRule>
  </conditionalFormatting>
  <conditionalFormatting sqref="Y72:Y74">
    <cfRule type="cellIs" dxfId="0" priority="2" operator="equal">
      <formula>"Significant"</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Sheet1</vt:lpstr>
      <vt:lpstr>10 Year</vt:lpstr>
      <vt:lpstr>2023</vt:lpstr>
      <vt:lpstr>2022</vt:lpstr>
      <vt:lpstr>2021</vt:lpstr>
      <vt:lpstr>2019</vt:lpstr>
      <vt:lpstr>2018</vt:lpstr>
      <vt:lpstr>2009 - 2017</vt:lpstr>
    </vt:vector>
  </TitlesOfParts>
  <Company>Austin ISD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Carlos Soto</cp:lastModifiedBy>
  <dcterms:created xsi:type="dcterms:W3CDTF">2012-07-02T17:37:53Z</dcterms:created>
  <dcterms:modified xsi:type="dcterms:W3CDTF">2025-09-16T15:47:20Z</dcterms:modified>
</cp:coreProperties>
</file>