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verty\For Web\"/>
    </mc:Choice>
  </mc:AlternateContent>
  <xr:revisionPtr revIDLastSave="0" documentId="13_ncr:1_{932D7D16-15AE-4BA1-906E-A2ED47ED86F3}" xr6:coauthVersionLast="47" xr6:coauthVersionMax="47" xr10:uidLastSave="{00000000-0000-0000-0000-000000000000}"/>
  <bookViews>
    <workbookView xWindow="20370" yWindow="-120" windowWidth="25440" windowHeight="15270" activeTab="1" xr2:uid="{00000000-000D-0000-FFFF-FFFF00000000}"/>
  </bookViews>
  <sheets>
    <sheet name="Overview" sheetId="8" r:id="rId1"/>
    <sheet name="Estimates" sheetId="1" r:id="rId2"/>
    <sheet name="Austin" sheetId="3" r:id="rId3"/>
    <sheet name="Travis County " sheetId="4" r:id="rId4"/>
    <sheet name="MSA" sheetId="5" r:id="rId5"/>
    <sheet name="Texas" sheetId="6" r:id="rId6"/>
    <sheet name="US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7" i="4" l="1"/>
  <c r="AF22" i="4" s="1"/>
  <c r="AH20" i="5"/>
  <c r="AF20" i="5"/>
  <c r="AH21" i="3"/>
  <c r="AF21" i="3"/>
  <c r="AH22" i="4" l="1"/>
  <c r="T8" i="8" l="1"/>
  <c r="T7" i="8"/>
  <c r="T6" i="8"/>
  <c r="T5" i="8"/>
  <c r="T4" i="8"/>
  <c r="S6" i="8"/>
  <c r="S7" i="8"/>
  <c r="S8" i="8"/>
  <c r="S4" i="8"/>
  <c r="AJ15" i="3"/>
  <c r="AI15" i="3"/>
  <c r="AI16" i="3" s="1"/>
  <c r="AJ9" i="3"/>
  <c r="AI9" i="3"/>
  <c r="AI10" i="3" s="1"/>
  <c r="AA3" i="1"/>
  <c r="Z3" i="1"/>
  <c r="AI14" i="4"/>
  <c r="AI15" i="4"/>
  <c r="AJ17" i="4"/>
  <c r="AI17" i="4"/>
  <c r="AI18" i="4" s="1"/>
  <c r="AJ9" i="4"/>
  <c r="AI9" i="4"/>
  <c r="AI10" i="4" s="1"/>
  <c r="AA6" i="1"/>
  <c r="Z6" i="1"/>
  <c r="AA5" i="1"/>
  <c r="Z5" i="1"/>
  <c r="AA4" i="1"/>
  <c r="Z4" i="1"/>
  <c r="AJ15" i="5"/>
  <c r="AI15" i="5"/>
  <c r="AI16" i="5" s="1"/>
  <c r="AJ9" i="5"/>
  <c r="AI9" i="5"/>
  <c r="AI10" i="5" s="1"/>
  <c r="Y2" i="1"/>
  <c r="X2" i="1"/>
  <c r="Y4" i="1"/>
  <c r="Y5" i="1"/>
  <c r="Y6" i="1"/>
  <c r="X4" i="1"/>
  <c r="X5" i="1"/>
  <c r="X6" i="1"/>
  <c r="AJ15" i="6"/>
  <c r="AI15" i="6"/>
  <c r="AI16" i="6" s="1"/>
  <c r="AJ9" i="6"/>
  <c r="AI9" i="6"/>
  <c r="AI10" i="6" s="1"/>
  <c r="AJ15" i="7"/>
  <c r="AI15" i="7"/>
  <c r="AI16" i="7" s="1"/>
  <c r="AI10" i="7"/>
  <c r="AJ9" i="7"/>
  <c r="AI9" i="7"/>
  <c r="AH17" i="4"/>
  <c r="AG18" i="4"/>
  <c r="X3" i="1" s="1"/>
  <c r="S5" i="8" s="1"/>
  <c r="AH9" i="4"/>
  <c r="AG9" i="4"/>
  <c r="AG14" i="4" s="1"/>
  <c r="AH15" i="5"/>
  <c r="AG15" i="5"/>
  <c r="AG16" i="5" s="1"/>
  <c r="AH9" i="5"/>
  <c r="AG9" i="5"/>
  <c r="AG10" i="5" s="1"/>
  <c r="AH15" i="6"/>
  <c r="AG15" i="6"/>
  <c r="AG16" i="6" s="1"/>
  <c r="AH9" i="6"/>
  <c r="AG9" i="6"/>
  <c r="AG10" i="6" s="1"/>
  <c r="AH15" i="7"/>
  <c r="AG15" i="7"/>
  <c r="AG16" i="7" s="1"/>
  <c r="AH9" i="7"/>
  <c r="AG9" i="7"/>
  <c r="AG10" i="7" s="1"/>
  <c r="AJ10" i="3" l="1"/>
  <c r="AI13" i="3" s="1"/>
  <c r="Z2" i="1"/>
  <c r="AJ16" i="3"/>
  <c r="AI18" i="3" s="1"/>
  <c r="AJ18" i="4"/>
  <c r="AI21" i="4" s="1"/>
  <c r="AI19" i="4"/>
  <c r="AJ10" i="4"/>
  <c r="AI12" i="4" s="1"/>
  <c r="AI13" i="4"/>
  <c r="AI11" i="4"/>
  <c r="AI20" i="4"/>
  <c r="AJ10" i="5"/>
  <c r="AI13" i="5" s="1"/>
  <c r="AJ16" i="5"/>
  <c r="AI19" i="5" s="1"/>
  <c r="AJ10" i="7"/>
  <c r="AI13" i="7" s="1"/>
  <c r="AJ10" i="6"/>
  <c r="AJ16" i="6"/>
  <c r="AI19" i="6" s="1"/>
  <c r="AJ16" i="7"/>
  <c r="AI19" i="7" s="1"/>
  <c r="AH18" i="4"/>
  <c r="AG15" i="4"/>
  <c r="AG10" i="4"/>
  <c r="AH10" i="5"/>
  <c r="AG13" i="5" s="1"/>
  <c r="AH16" i="5"/>
  <c r="AG19" i="5" s="1"/>
  <c r="AH16" i="6"/>
  <c r="AG19" i="6" s="1"/>
  <c r="AG12" i="6"/>
  <c r="AH10" i="6"/>
  <c r="AG13" i="6" s="1"/>
  <c r="AG18" i="6"/>
  <c r="AG17" i="6"/>
  <c r="AH10" i="7"/>
  <c r="AG13" i="7" s="1"/>
  <c r="AH16" i="7"/>
  <c r="AG19" i="7" s="1"/>
  <c r="AH15" i="3"/>
  <c r="AG15" i="3"/>
  <c r="AG16" i="3" s="1"/>
  <c r="AH9" i="3"/>
  <c r="AG9" i="3"/>
  <c r="AG10" i="3" s="1"/>
  <c r="AF10" i="5"/>
  <c r="AF16" i="5"/>
  <c r="AF10" i="6"/>
  <c r="AF16" i="6"/>
  <c r="AD10" i="5"/>
  <c r="AB10" i="5"/>
  <c r="Z10" i="5"/>
  <c r="X10" i="5"/>
  <c r="V10" i="5"/>
  <c r="T10" i="5"/>
  <c r="AD16" i="5"/>
  <c r="AB16" i="5"/>
  <c r="Z16" i="5"/>
  <c r="X16" i="5"/>
  <c r="V16" i="5"/>
  <c r="T16" i="5"/>
  <c r="S19" i="5" s="1"/>
  <c r="R16" i="5"/>
  <c r="AD10" i="6"/>
  <c r="AB10" i="6"/>
  <c r="Z10" i="6"/>
  <c r="X10" i="6"/>
  <c r="V10" i="6"/>
  <c r="T10" i="6"/>
  <c r="R10" i="6"/>
  <c r="AD16" i="6"/>
  <c r="AB16" i="6"/>
  <c r="Z16" i="6"/>
  <c r="X16" i="6"/>
  <c r="V16" i="6"/>
  <c r="T16" i="6"/>
  <c r="R16" i="6"/>
  <c r="T16" i="7"/>
  <c r="AE19" i="5"/>
  <c r="AI11" i="3" l="1"/>
  <c r="AI19" i="3"/>
  <c r="AA2" i="1"/>
  <c r="AI17" i="3"/>
  <c r="AI12" i="3"/>
  <c r="AG21" i="4"/>
  <c r="Y3" i="1"/>
  <c r="AI13" i="6"/>
  <c r="AI11" i="6"/>
  <c r="AI12" i="5"/>
  <c r="AI11" i="5"/>
  <c r="AI17" i="5"/>
  <c r="AI18" i="5"/>
  <c r="AI11" i="7"/>
  <c r="AI12" i="7"/>
  <c r="AI17" i="6"/>
  <c r="AI18" i="6"/>
  <c r="AI12" i="6"/>
  <c r="AI17" i="7"/>
  <c r="AI18" i="7"/>
  <c r="AG19" i="4"/>
  <c r="AG20" i="4"/>
  <c r="AH10" i="4"/>
  <c r="AG13" i="4" s="1"/>
  <c r="AG12" i="5"/>
  <c r="AG17" i="5"/>
  <c r="AG11" i="5"/>
  <c r="AG18" i="5"/>
  <c r="AG11" i="6"/>
  <c r="AG17" i="7"/>
  <c r="AG18" i="7"/>
  <c r="AG11" i="7"/>
  <c r="AG12" i="7"/>
  <c r="AH16" i="3"/>
  <c r="AG19" i="3" s="1"/>
  <c r="AH10" i="3"/>
  <c r="AG13" i="3" s="1"/>
  <c r="AF15" i="3"/>
  <c r="AF16" i="3" s="1"/>
  <c r="AE15" i="3"/>
  <c r="AE16" i="3" s="1"/>
  <c r="AD15" i="3"/>
  <c r="AC15" i="3"/>
  <c r="AC16" i="3" s="1"/>
  <c r="AB15" i="3"/>
  <c r="AA15" i="3"/>
  <c r="AA16" i="3" s="1"/>
  <c r="Z15" i="3"/>
  <c r="Y15" i="3"/>
  <c r="Y16" i="3" s="1"/>
  <c r="X15" i="3"/>
  <c r="X16" i="3" s="1"/>
  <c r="W15" i="3"/>
  <c r="W16" i="3" s="1"/>
  <c r="V15" i="3"/>
  <c r="U15" i="3"/>
  <c r="U16" i="3" s="1"/>
  <c r="AF9" i="3"/>
  <c r="AE9" i="3"/>
  <c r="AE10" i="3" s="1"/>
  <c r="AD9" i="3"/>
  <c r="AC9" i="3"/>
  <c r="AC10" i="3" s="1"/>
  <c r="AB9" i="3"/>
  <c r="AA9" i="3"/>
  <c r="AA10" i="3" s="1"/>
  <c r="Z9" i="3"/>
  <c r="Y9" i="3"/>
  <c r="Y10" i="3" s="1"/>
  <c r="X9" i="3"/>
  <c r="W9" i="3"/>
  <c r="W10" i="3" s="1"/>
  <c r="V9" i="3"/>
  <c r="U9" i="3"/>
  <c r="U10" i="3" s="1"/>
  <c r="AF17" i="4"/>
  <c r="AE17" i="4"/>
  <c r="AE18" i="4" s="1"/>
  <c r="AD17" i="4"/>
  <c r="AC17" i="4"/>
  <c r="AC18" i="4" s="1"/>
  <c r="AB17" i="4"/>
  <c r="AA17" i="4"/>
  <c r="AA18" i="4" s="1"/>
  <c r="Z17" i="4"/>
  <c r="Y17" i="4"/>
  <c r="Y18" i="4" s="1"/>
  <c r="X17" i="4"/>
  <c r="W17" i="4"/>
  <c r="W18" i="4" s="1"/>
  <c r="V17" i="4"/>
  <c r="U17" i="4"/>
  <c r="U18" i="4" s="1"/>
  <c r="AF9" i="4"/>
  <c r="AE9" i="4"/>
  <c r="AD9" i="4"/>
  <c r="AC9" i="4"/>
  <c r="AB9" i="4"/>
  <c r="AA9" i="4"/>
  <c r="Z9" i="4"/>
  <c r="Y9" i="4"/>
  <c r="X9" i="4"/>
  <c r="W9" i="4"/>
  <c r="V9" i="4"/>
  <c r="U9" i="4"/>
  <c r="AC16" i="5"/>
  <c r="AA16" i="5"/>
  <c r="U16" i="5"/>
  <c r="AF15" i="5"/>
  <c r="AE15" i="5"/>
  <c r="AE16" i="5" s="1"/>
  <c r="AD15" i="5"/>
  <c r="AC15" i="5"/>
  <c r="AB15" i="5"/>
  <c r="AA15" i="5"/>
  <c r="Z15" i="5"/>
  <c r="Y15" i="5"/>
  <c r="Y16" i="5" s="1"/>
  <c r="X15" i="5"/>
  <c r="W15" i="5"/>
  <c r="W16" i="5" s="1"/>
  <c r="V15" i="5"/>
  <c r="U15" i="5"/>
  <c r="AE10" i="5"/>
  <c r="AC10" i="5"/>
  <c r="W10" i="5"/>
  <c r="U10" i="5"/>
  <c r="AF9" i="5"/>
  <c r="AE9" i="5"/>
  <c r="AD9" i="5"/>
  <c r="AC9" i="5"/>
  <c r="AB9" i="5"/>
  <c r="AA13" i="5" s="1"/>
  <c r="AA9" i="5"/>
  <c r="AA10" i="5" s="1"/>
  <c r="Z9" i="5"/>
  <c r="Y9" i="5"/>
  <c r="Y10" i="5" s="1"/>
  <c r="X9" i="5"/>
  <c r="W9" i="5"/>
  <c r="V9" i="5"/>
  <c r="U9" i="5"/>
  <c r="AC16" i="6"/>
  <c r="AA16" i="6"/>
  <c r="U16" i="6"/>
  <c r="AF15" i="6"/>
  <c r="AE15" i="6"/>
  <c r="AE16" i="6" s="1"/>
  <c r="AD15" i="6"/>
  <c r="AC15" i="6"/>
  <c r="AB15" i="6"/>
  <c r="AA15" i="6"/>
  <c r="Z15" i="6"/>
  <c r="Y15" i="6"/>
  <c r="Y16" i="6" s="1"/>
  <c r="X15" i="6"/>
  <c r="W15" i="6"/>
  <c r="W16" i="6" s="1"/>
  <c r="V15" i="6"/>
  <c r="U15" i="6"/>
  <c r="AE10" i="6"/>
  <c r="AC10" i="6"/>
  <c r="AC13" i="6" s="1"/>
  <c r="W10" i="6"/>
  <c r="W13" i="6" s="1"/>
  <c r="U10" i="6"/>
  <c r="AF9" i="6"/>
  <c r="AE9" i="6"/>
  <c r="AD9" i="6"/>
  <c r="AC9" i="6"/>
  <c r="AB9" i="6"/>
  <c r="AA13" i="6" s="1"/>
  <c r="AA9" i="6"/>
  <c r="AA10" i="6" s="1"/>
  <c r="Z9" i="6"/>
  <c r="Y9" i="6"/>
  <c r="Y10" i="6" s="1"/>
  <c r="X9" i="6"/>
  <c r="W9" i="6"/>
  <c r="V9" i="6"/>
  <c r="U9" i="6"/>
  <c r="AF15" i="7"/>
  <c r="AF16" i="7" s="1"/>
  <c r="AE15" i="7"/>
  <c r="AE16" i="7" s="1"/>
  <c r="AF9" i="7"/>
  <c r="AF10" i="7" s="1"/>
  <c r="AE9" i="7"/>
  <c r="AE10" i="7" s="1"/>
  <c r="AD15" i="7"/>
  <c r="AC15" i="7"/>
  <c r="AC16" i="7" s="1"/>
  <c r="AD9" i="7"/>
  <c r="AC9" i="7"/>
  <c r="AC10" i="7" s="1"/>
  <c r="AB15" i="7"/>
  <c r="AA15" i="7"/>
  <c r="AA16" i="7" s="1"/>
  <c r="AB9" i="7"/>
  <c r="AA9" i="7"/>
  <c r="AA10" i="7" s="1"/>
  <c r="Z15" i="7"/>
  <c r="Y15" i="7"/>
  <c r="Y16" i="7" s="1"/>
  <c r="Z9" i="7"/>
  <c r="Y9" i="7"/>
  <c r="Y10" i="7" s="1"/>
  <c r="X15" i="7"/>
  <c r="W15" i="7"/>
  <c r="W16" i="7" s="1"/>
  <c r="X9" i="7"/>
  <c r="W9" i="7"/>
  <c r="W10" i="7" s="1"/>
  <c r="V15" i="7"/>
  <c r="U15" i="7"/>
  <c r="U16" i="7" s="1"/>
  <c r="V9" i="7"/>
  <c r="U9" i="7"/>
  <c r="U10" i="7" s="1"/>
  <c r="U10" i="4" l="1"/>
  <c r="V10" i="4" s="1"/>
  <c r="U13" i="4" s="1"/>
  <c r="U14" i="4"/>
  <c r="U15" i="4"/>
  <c r="AC14" i="4"/>
  <c r="AC15" i="4"/>
  <c r="X18" i="4"/>
  <c r="W21" i="4" s="1"/>
  <c r="AF18" i="4"/>
  <c r="AE21" i="4" s="1"/>
  <c r="W10" i="4"/>
  <c r="X10" i="4" s="1"/>
  <c r="W13" i="4" s="1"/>
  <c r="W14" i="4"/>
  <c r="W15" i="4"/>
  <c r="AE10" i="4"/>
  <c r="AF10" i="4" s="1"/>
  <c r="AE15" i="4"/>
  <c r="AE14" i="4"/>
  <c r="Z18" i="4"/>
  <c r="Y21" i="4" s="1"/>
  <c r="AB10" i="4"/>
  <c r="AA13" i="4" s="1"/>
  <c r="Y10" i="4"/>
  <c r="Z10" i="4" s="1"/>
  <c r="Y13" i="4" s="1"/>
  <c r="Y15" i="4"/>
  <c r="Y14" i="4"/>
  <c r="AC10" i="4"/>
  <c r="AD10" i="4" s="1"/>
  <c r="AC13" i="4" s="1"/>
  <c r="AB18" i="4"/>
  <c r="AA21" i="4" s="1"/>
  <c r="AA10" i="4"/>
  <c r="AA14" i="4"/>
  <c r="AA15" i="4"/>
  <c r="V18" i="4"/>
  <c r="U21" i="4" s="1"/>
  <c r="AD18" i="4"/>
  <c r="AC19" i="4" s="1"/>
  <c r="AG11" i="4"/>
  <c r="AG12" i="4"/>
  <c r="AG17" i="3"/>
  <c r="AG18" i="3"/>
  <c r="AG11" i="3"/>
  <c r="AG12" i="3"/>
  <c r="X10" i="3"/>
  <c r="W11" i="3" s="1"/>
  <c r="AF10" i="3"/>
  <c r="Z16" i="3"/>
  <c r="Z10" i="3"/>
  <c r="AB10" i="3"/>
  <c r="AA13" i="3" s="1"/>
  <c r="AB16" i="3"/>
  <c r="AA17" i="3" s="1"/>
  <c r="V16" i="3"/>
  <c r="AD16" i="3"/>
  <c r="AC17" i="3" s="1"/>
  <c r="AD10" i="3"/>
  <c r="AC12" i="3" s="1"/>
  <c r="V10" i="3"/>
  <c r="U13" i="3" s="1"/>
  <c r="W19" i="3"/>
  <c r="AE19" i="3"/>
  <c r="Y11" i="3"/>
  <c r="U17" i="3"/>
  <c r="Y13" i="3"/>
  <c r="Y19" i="3"/>
  <c r="AC18" i="3"/>
  <c r="AA19" i="3"/>
  <c r="U19" i="3"/>
  <c r="U18" i="3"/>
  <c r="AC21" i="4"/>
  <c r="AC20" i="4"/>
  <c r="W19" i="5"/>
  <c r="U11" i="5"/>
  <c r="Y18" i="5"/>
  <c r="Y17" i="5"/>
  <c r="U17" i="5"/>
  <c r="Y13" i="5"/>
  <c r="W11" i="5"/>
  <c r="Y19" i="5"/>
  <c r="AA11" i="5"/>
  <c r="AA12" i="5"/>
  <c r="AC12" i="5"/>
  <c r="AC19" i="5"/>
  <c r="AC18" i="5"/>
  <c r="AC11" i="5"/>
  <c r="U13" i="5"/>
  <c r="AC13" i="5"/>
  <c r="AA19" i="5"/>
  <c r="AA17" i="5"/>
  <c r="U12" i="5"/>
  <c r="AC17" i="5"/>
  <c r="W13" i="5"/>
  <c r="U19" i="5"/>
  <c r="U18" i="5"/>
  <c r="W19" i="6"/>
  <c r="AE19" i="6"/>
  <c r="Y11" i="6"/>
  <c r="Y13" i="6"/>
  <c r="Y19" i="6"/>
  <c r="AA18" i="6"/>
  <c r="AA11" i="6"/>
  <c r="AA12" i="6"/>
  <c r="AA17" i="6"/>
  <c r="W12" i="6"/>
  <c r="U19" i="6"/>
  <c r="W11" i="6"/>
  <c r="AC12" i="6"/>
  <c r="AC11" i="6"/>
  <c r="U13" i="6"/>
  <c r="AA19" i="6"/>
  <c r="U12" i="6"/>
  <c r="Z16" i="7"/>
  <c r="Y19" i="7" s="1"/>
  <c r="X16" i="7"/>
  <c r="W19" i="7" s="1"/>
  <c r="AE13" i="7"/>
  <c r="AE19" i="7"/>
  <c r="AD10" i="7"/>
  <c r="AC13" i="7" s="1"/>
  <c r="AD16" i="7"/>
  <c r="AC19" i="7" s="1"/>
  <c r="AB10" i="7"/>
  <c r="AA13" i="7" s="1"/>
  <c r="AB16" i="7"/>
  <c r="AA19" i="7" s="1"/>
  <c r="Z10" i="7"/>
  <c r="Y13" i="7" s="1"/>
  <c r="Y18" i="7"/>
  <c r="Y17" i="7"/>
  <c r="X10" i="7"/>
  <c r="W13" i="7" s="1"/>
  <c r="W11" i="7"/>
  <c r="W17" i="7"/>
  <c r="W18" i="7"/>
  <c r="V10" i="7"/>
  <c r="U13" i="7" s="1"/>
  <c r="V16" i="7"/>
  <c r="U19" i="7" s="1"/>
  <c r="AC13" i="3" l="1"/>
  <c r="AC11" i="3"/>
  <c r="W12" i="3"/>
  <c r="AA12" i="3"/>
  <c r="W13" i="3"/>
  <c r="AC19" i="3"/>
  <c r="AA11" i="3"/>
  <c r="Y11" i="4"/>
  <c r="U20" i="4"/>
  <c r="Y19" i="4"/>
  <c r="AA12" i="4"/>
  <c r="AA11" i="4"/>
  <c r="U11" i="4"/>
  <c r="Y20" i="4"/>
  <c r="U12" i="4"/>
  <c r="AC12" i="4"/>
  <c r="AA19" i="4"/>
  <c r="Y12" i="4"/>
  <c r="W11" i="4"/>
  <c r="AC11" i="4"/>
  <c r="U19" i="4"/>
  <c r="AE13" i="3"/>
  <c r="AE11" i="3"/>
  <c r="AE18" i="3"/>
  <c r="U12" i="3"/>
  <c r="Y17" i="3"/>
  <c r="AE17" i="3"/>
  <c r="Y18" i="3"/>
  <c r="W18" i="3"/>
  <c r="U11" i="3"/>
  <c r="W17" i="3"/>
  <c r="AA18" i="3"/>
  <c r="Y12" i="3"/>
  <c r="AE12" i="3"/>
  <c r="AE13" i="4"/>
  <c r="AE11" i="4"/>
  <c r="AE20" i="4"/>
  <c r="AE19" i="4"/>
  <c r="W20" i="4"/>
  <c r="W19" i="4"/>
  <c r="AA20" i="4"/>
  <c r="AE12" i="4"/>
  <c r="W12" i="4"/>
  <c r="AE13" i="5"/>
  <c r="AE11" i="5"/>
  <c r="AE18" i="5"/>
  <c r="AE17" i="5"/>
  <c r="W18" i="5"/>
  <c r="W17" i="5"/>
  <c r="AA18" i="5"/>
  <c r="Y12" i="5"/>
  <c r="AE12" i="5"/>
  <c r="W12" i="5"/>
  <c r="Y11" i="5"/>
  <c r="AC18" i="6"/>
  <c r="AC19" i="6"/>
  <c r="AE11" i="6"/>
  <c r="AE13" i="6"/>
  <c r="AE18" i="6"/>
  <c r="AC17" i="6"/>
  <c r="Y17" i="6"/>
  <c r="W18" i="6"/>
  <c r="Y18" i="6"/>
  <c r="U11" i="6"/>
  <c r="W17" i="6"/>
  <c r="U17" i="6"/>
  <c r="AE17" i="6"/>
  <c r="U18" i="6"/>
  <c r="Y12" i="6"/>
  <c r="AE12" i="6"/>
  <c r="AE12" i="7"/>
  <c r="AE11" i="7"/>
  <c r="Y12" i="7"/>
  <c r="AE17" i="7"/>
  <c r="AE18" i="7"/>
  <c r="AC18" i="7"/>
  <c r="AC11" i="7"/>
  <c r="AC17" i="7"/>
  <c r="AC12" i="7"/>
  <c r="AA17" i="7"/>
  <c r="AA11" i="7"/>
  <c r="AA12" i="7"/>
  <c r="AA18" i="7"/>
  <c r="Y11" i="7"/>
  <c r="W12" i="7"/>
  <c r="U11" i="7"/>
  <c r="U12" i="7"/>
  <c r="U17" i="7"/>
  <c r="U18" i="7"/>
  <c r="S16" i="3" l="1"/>
  <c r="T16" i="3" s="1"/>
  <c r="Q16" i="3"/>
  <c r="T9" i="3"/>
  <c r="S9" i="3"/>
  <c r="S10" i="3" s="1"/>
  <c r="S15" i="5"/>
  <c r="S16" i="5" s="1"/>
  <c r="T15" i="5"/>
  <c r="T17" i="4"/>
  <c r="S17" i="4"/>
  <c r="S18" i="4" s="1"/>
  <c r="T9" i="4"/>
  <c r="S9" i="4"/>
  <c r="S14" i="4" s="1"/>
  <c r="T9" i="5"/>
  <c r="S13" i="5" s="1"/>
  <c r="S9" i="5"/>
  <c r="S10" i="5" s="1"/>
  <c r="T15" i="6"/>
  <c r="S15" i="6"/>
  <c r="S16" i="6" s="1"/>
  <c r="S10" i="6"/>
  <c r="T9" i="6"/>
  <c r="S9" i="6"/>
  <c r="T15" i="7"/>
  <c r="S15" i="7"/>
  <c r="S16" i="7"/>
  <c r="T9" i="7"/>
  <c r="T10" i="7" s="1"/>
  <c r="S13" i="7" s="1"/>
  <c r="S9" i="7"/>
  <c r="S10" i="7" s="1"/>
  <c r="S13" i="6"/>
  <c r="D9" i="7"/>
  <c r="Q16" i="7"/>
  <c r="O16" i="7"/>
  <c r="P15" i="7"/>
  <c r="P16" i="7" s="1"/>
  <c r="O15" i="7"/>
  <c r="N15" i="7"/>
  <c r="M15" i="7"/>
  <c r="M16" i="7" s="1"/>
  <c r="L15" i="7"/>
  <c r="K15" i="7"/>
  <c r="K16" i="7"/>
  <c r="J15" i="7"/>
  <c r="J16" i="7" s="1"/>
  <c r="I15" i="7"/>
  <c r="I16" i="7"/>
  <c r="H15" i="7"/>
  <c r="G15" i="7"/>
  <c r="G16" i="7" s="1"/>
  <c r="F15" i="7"/>
  <c r="E15" i="7"/>
  <c r="E16" i="7" s="1"/>
  <c r="D15" i="7"/>
  <c r="C15" i="7"/>
  <c r="C16" i="7" s="1"/>
  <c r="R9" i="7"/>
  <c r="Q9" i="7"/>
  <c r="Q10" i="7"/>
  <c r="P9" i="7"/>
  <c r="O9" i="7"/>
  <c r="O10" i="7"/>
  <c r="N9" i="7"/>
  <c r="N10" i="7" s="1"/>
  <c r="M9" i="7"/>
  <c r="M10" i="7"/>
  <c r="L9" i="7"/>
  <c r="K9" i="7"/>
  <c r="K10" i="7" s="1"/>
  <c r="J9" i="7"/>
  <c r="J10" i="7" s="1"/>
  <c r="I9" i="7"/>
  <c r="I10" i="7"/>
  <c r="H9" i="7"/>
  <c r="G9" i="7"/>
  <c r="G10" i="7" s="1"/>
  <c r="F9" i="7"/>
  <c r="E9" i="7"/>
  <c r="E10" i="7"/>
  <c r="C9" i="7"/>
  <c r="C10" i="7" s="1"/>
  <c r="Q16" i="6"/>
  <c r="O16" i="6"/>
  <c r="P15" i="6"/>
  <c r="O15" i="6"/>
  <c r="N15" i="6"/>
  <c r="N16" i="6" s="1"/>
  <c r="M15" i="6"/>
  <c r="M16" i="6"/>
  <c r="L15" i="6"/>
  <c r="L16" i="6" s="1"/>
  <c r="K19" i="6" s="1"/>
  <c r="K15" i="6"/>
  <c r="K16" i="6" s="1"/>
  <c r="J15" i="6"/>
  <c r="J16" i="6" s="1"/>
  <c r="I19" i="6" s="1"/>
  <c r="I15" i="6"/>
  <c r="I16" i="6" s="1"/>
  <c r="H15" i="6"/>
  <c r="G15" i="6"/>
  <c r="G16" i="6"/>
  <c r="F15" i="6"/>
  <c r="E15" i="6"/>
  <c r="E16" i="6" s="1"/>
  <c r="D15" i="6"/>
  <c r="D16" i="6" s="1"/>
  <c r="C15" i="6"/>
  <c r="C16" i="6"/>
  <c r="R9" i="6"/>
  <c r="Q9" i="6"/>
  <c r="Q10" i="6" s="1"/>
  <c r="P9" i="6"/>
  <c r="O9" i="6"/>
  <c r="O10" i="6"/>
  <c r="P10" i="6" s="1"/>
  <c r="N9" i="6"/>
  <c r="M9" i="6"/>
  <c r="M10" i="6" s="1"/>
  <c r="L9" i="6"/>
  <c r="K9" i="6"/>
  <c r="K10" i="6"/>
  <c r="K11" i="6" s="1"/>
  <c r="J9" i="6"/>
  <c r="I9" i="6"/>
  <c r="I10" i="6" s="1"/>
  <c r="H9" i="6"/>
  <c r="G9" i="6"/>
  <c r="G10" i="6"/>
  <c r="F9" i="6"/>
  <c r="E9" i="6"/>
  <c r="E10" i="6" s="1"/>
  <c r="D9" i="6"/>
  <c r="D10" i="6" s="1"/>
  <c r="C9" i="6"/>
  <c r="C10" i="6"/>
  <c r="Q16" i="5"/>
  <c r="P15" i="5"/>
  <c r="O15" i="5"/>
  <c r="O16" i="5"/>
  <c r="O17" i="5" s="1"/>
  <c r="N15" i="5"/>
  <c r="M15" i="5"/>
  <c r="M16" i="5" s="1"/>
  <c r="L15" i="5"/>
  <c r="K15" i="5"/>
  <c r="K16" i="5"/>
  <c r="J15" i="5"/>
  <c r="I15" i="5"/>
  <c r="I16" i="5" s="1"/>
  <c r="H15" i="5"/>
  <c r="G15" i="5"/>
  <c r="G16" i="5"/>
  <c r="F15" i="5"/>
  <c r="E15" i="5"/>
  <c r="E16" i="5" s="1"/>
  <c r="D15" i="5"/>
  <c r="D16" i="5" s="1"/>
  <c r="C15" i="5"/>
  <c r="C16" i="5"/>
  <c r="R9" i="5"/>
  <c r="Q9" i="5"/>
  <c r="Q10" i="5" s="1"/>
  <c r="P9" i="5"/>
  <c r="P10" i="5" s="1"/>
  <c r="O13" i="5" s="1"/>
  <c r="O9" i="5"/>
  <c r="O10" i="5" s="1"/>
  <c r="N9" i="5"/>
  <c r="N10" i="5" s="1"/>
  <c r="M9" i="5"/>
  <c r="M10" i="5"/>
  <c r="L9" i="5"/>
  <c r="K9" i="5"/>
  <c r="K10" i="5" s="1"/>
  <c r="J9" i="5"/>
  <c r="I9" i="5"/>
  <c r="I10" i="5"/>
  <c r="H9" i="5"/>
  <c r="G9" i="5"/>
  <c r="G10" i="5" s="1"/>
  <c r="F9" i="5"/>
  <c r="F10" i="5" s="1"/>
  <c r="E9" i="5"/>
  <c r="E10" i="5"/>
  <c r="D9" i="5"/>
  <c r="C9" i="5"/>
  <c r="C10" i="5" s="1"/>
  <c r="R17" i="4"/>
  <c r="Q17" i="4"/>
  <c r="Q18" i="4" s="1"/>
  <c r="P17" i="4"/>
  <c r="O17" i="4"/>
  <c r="O18" i="4" s="1"/>
  <c r="N17" i="4"/>
  <c r="M17" i="4"/>
  <c r="M18" i="4" s="1"/>
  <c r="L17" i="4"/>
  <c r="K17" i="4"/>
  <c r="K18" i="4"/>
  <c r="J17" i="4"/>
  <c r="I17" i="4"/>
  <c r="I18" i="4" s="1"/>
  <c r="H17" i="4"/>
  <c r="G17" i="4"/>
  <c r="G18" i="4" s="1"/>
  <c r="F17" i="4"/>
  <c r="E17" i="4"/>
  <c r="E18" i="4" s="1"/>
  <c r="D17" i="4"/>
  <c r="C17" i="4"/>
  <c r="C18" i="4" s="1"/>
  <c r="R9" i="4"/>
  <c r="Q9" i="4"/>
  <c r="Q10" i="4" s="1"/>
  <c r="P9" i="4"/>
  <c r="O9" i="4"/>
  <c r="O10" i="4" s="1"/>
  <c r="N9" i="4"/>
  <c r="M9" i="4"/>
  <c r="M10" i="4" s="1"/>
  <c r="N10" i="4" s="1"/>
  <c r="M13" i="4" s="1"/>
  <c r="L9" i="4"/>
  <c r="K9" i="4"/>
  <c r="K14" i="4" s="1"/>
  <c r="J9" i="4"/>
  <c r="I9" i="4"/>
  <c r="H9" i="4"/>
  <c r="G9" i="4"/>
  <c r="G10" i="4" s="1"/>
  <c r="F9" i="4"/>
  <c r="E9" i="4"/>
  <c r="D9" i="4"/>
  <c r="C9" i="4"/>
  <c r="C14" i="4" s="1"/>
  <c r="R16" i="3"/>
  <c r="Q17" i="3" s="1"/>
  <c r="P15" i="3"/>
  <c r="O15" i="3"/>
  <c r="O16" i="3" s="1"/>
  <c r="N15" i="3"/>
  <c r="M15" i="3"/>
  <c r="M16" i="3" s="1"/>
  <c r="L15" i="3"/>
  <c r="K15" i="3"/>
  <c r="K16" i="3" s="1"/>
  <c r="J15" i="3"/>
  <c r="I15" i="3"/>
  <c r="I16" i="3" s="1"/>
  <c r="H15" i="3"/>
  <c r="G15" i="3"/>
  <c r="G16" i="3" s="1"/>
  <c r="F15" i="3"/>
  <c r="E15" i="3"/>
  <c r="E16" i="3" s="1"/>
  <c r="D15" i="3"/>
  <c r="C15" i="3"/>
  <c r="C16" i="3" s="1"/>
  <c r="R9" i="3"/>
  <c r="Q9" i="3"/>
  <c r="Q10" i="3" s="1"/>
  <c r="P9" i="3"/>
  <c r="O9" i="3"/>
  <c r="O10" i="3" s="1"/>
  <c r="N9" i="3"/>
  <c r="M9" i="3"/>
  <c r="M10" i="3"/>
  <c r="L9" i="3"/>
  <c r="K9" i="3"/>
  <c r="K10" i="3" s="1"/>
  <c r="J9" i="3"/>
  <c r="I9" i="3"/>
  <c r="I10" i="3" s="1"/>
  <c r="H9" i="3"/>
  <c r="G9" i="3"/>
  <c r="G10" i="3" s="1"/>
  <c r="F9" i="3"/>
  <c r="E9" i="3"/>
  <c r="E10" i="3" s="1"/>
  <c r="D9" i="3"/>
  <c r="C9" i="3"/>
  <c r="C10" i="3" s="1"/>
  <c r="L10" i="6"/>
  <c r="K13" i="6" s="1"/>
  <c r="P16" i="6"/>
  <c r="O17" i="6" s="1"/>
  <c r="Q17" i="6"/>
  <c r="H16" i="5"/>
  <c r="G19" i="5" s="1"/>
  <c r="P16" i="5"/>
  <c r="O19" i="5" s="1"/>
  <c r="Q17" i="5"/>
  <c r="Q19" i="5"/>
  <c r="Q18" i="5"/>
  <c r="Q18" i="6"/>
  <c r="J10" i="5"/>
  <c r="I11" i="5" s="1"/>
  <c r="H16" i="6"/>
  <c r="G17" i="6"/>
  <c r="G17" i="5"/>
  <c r="R16" i="7"/>
  <c r="Q17" i="7" s="1"/>
  <c r="Q19" i="7"/>
  <c r="F10" i="7"/>
  <c r="G12" i="7"/>
  <c r="R10" i="7"/>
  <c r="Q11" i="7"/>
  <c r="L16" i="7"/>
  <c r="K19" i="7" s="1"/>
  <c r="K18" i="7"/>
  <c r="L16" i="5"/>
  <c r="H10" i="6"/>
  <c r="G11" i="6" s="1"/>
  <c r="G13" i="6"/>
  <c r="H10" i="7"/>
  <c r="G13" i="7" s="1"/>
  <c r="P10" i="7"/>
  <c r="O13" i="7"/>
  <c r="S11" i="6"/>
  <c r="S12" i="6"/>
  <c r="S18" i="3"/>
  <c r="I13" i="5"/>
  <c r="K18" i="5"/>
  <c r="Q18" i="7"/>
  <c r="G12" i="6"/>
  <c r="C18" i="5"/>
  <c r="O11" i="7"/>
  <c r="G18" i="6"/>
  <c r="G19" i="6"/>
  <c r="S18" i="7"/>
  <c r="S17" i="7"/>
  <c r="S19" i="7"/>
  <c r="K17" i="7"/>
  <c r="Q12" i="7"/>
  <c r="Q13" i="7"/>
  <c r="I12" i="5"/>
  <c r="O12" i="7"/>
  <c r="S10" i="4" l="1"/>
  <c r="E14" i="4"/>
  <c r="T10" i="3"/>
  <c r="H16" i="3"/>
  <c r="G19" i="3" s="1"/>
  <c r="G17" i="3"/>
  <c r="D10" i="3"/>
  <c r="C13" i="3" s="1"/>
  <c r="P16" i="3"/>
  <c r="O19" i="3" s="1"/>
  <c r="N10" i="3"/>
  <c r="M12" i="3" s="1"/>
  <c r="H10" i="3"/>
  <c r="G13" i="3" s="1"/>
  <c r="Q18" i="3"/>
  <c r="K10" i="4"/>
  <c r="L10" i="4" s="1"/>
  <c r="K13" i="4" s="1"/>
  <c r="M14" i="4"/>
  <c r="C10" i="4"/>
  <c r="D10" i="4" s="1"/>
  <c r="C13" i="4" s="1"/>
  <c r="Q15" i="4"/>
  <c r="I15" i="4"/>
  <c r="H18" i="4"/>
  <c r="G19" i="4" s="1"/>
  <c r="T18" i="4"/>
  <c r="S20" i="4" s="1"/>
  <c r="M15" i="4"/>
  <c r="R18" i="4"/>
  <c r="Q19" i="4" s="1"/>
  <c r="I14" i="4"/>
  <c r="O15" i="4"/>
  <c r="G14" i="4"/>
  <c r="C15" i="4"/>
  <c r="D18" i="4"/>
  <c r="C21" i="4" s="1"/>
  <c r="L18" i="4"/>
  <c r="K19" i="4" s="1"/>
  <c r="P10" i="4"/>
  <c r="O14" i="4"/>
  <c r="K15" i="4"/>
  <c r="E15" i="4"/>
  <c r="G15" i="4"/>
  <c r="R10" i="4"/>
  <c r="N18" i="4"/>
  <c r="M20" i="4" s="1"/>
  <c r="N16" i="3"/>
  <c r="M19" i="3" s="1"/>
  <c r="M12" i="4"/>
  <c r="P18" i="4"/>
  <c r="O21" i="4" s="1"/>
  <c r="E17" i="7"/>
  <c r="P10" i="3"/>
  <c r="O13" i="3" s="1"/>
  <c r="E11" i="5"/>
  <c r="E13" i="5"/>
  <c r="E12" i="5"/>
  <c r="M11" i="5"/>
  <c r="C17" i="6"/>
  <c r="C19" i="6"/>
  <c r="C18" i="6"/>
  <c r="K18" i="6"/>
  <c r="K17" i="6"/>
  <c r="Q11" i="3"/>
  <c r="R10" i="3"/>
  <c r="Q13" i="3" s="1"/>
  <c r="J18" i="4"/>
  <c r="I21" i="4" s="1"/>
  <c r="I18" i="5"/>
  <c r="J16" i="5"/>
  <c r="I19" i="5" s="1"/>
  <c r="I17" i="5"/>
  <c r="N10" i="6"/>
  <c r="M13" i="6" s="1"/>
  <c r="M11" i="6"/>
  <c r="S11" i="7"/>
  <c r="J10" i="3"/>
  <c r="I13" i="3" s="1"/>
  <c r="H10" i="4"/>
  <c r="G13" i="4" s="1"/>
  <c r="H10" i="5"/>
  <c r="G13" i="5" s="1"/>
  <c r="G12" i="5"/>
  <c r="G11" i="5"/>
  <c r="C19" i="5"/>
  <c r="C17" i="5"/>
  <c r="O13" i="6"/>
  <c r="O12" i="6"/>
  <c r="O11" i="6"/>
  <c r="F16" i="6"/>
  <c r="E19" i="6" s="1"/>
  <c r="D10" i="7"/>
  <c r="C13" i="7" s="1"/>
  <c r="C11" i="7"/>
  <c r="I11" i="7"/>
  <c r="I13" i="7"/>
  <c r="I12" i="7"/>
  <c r="H16" i="7"/>
  <c r="G19" i="7" s="1"/>
  <c r="M17" i="7"/>
  <c r="N16" i="7"/>
  <c r="M19" i="7" s="1"/>
  <c r="S12" i="7"/>
  <c r="S19" i="6"/>
  <c r="S17" i="6"/>
  <c r="F18" i="4"/>
  <c r="E21" i="4" s="1"/>
  <c r="M12" i="5"/>
  <c r="M13" i="5"/>
  <c r="F16" i="5"/>
  <c r="E19" i="5" s="1"/>
  <c r="E18" i="5"/>
  <c r="E17" i="5"/>
  <c r="I12" i="6"/>
  <c r="J10" i="6"/>
  <c r="I13" i="6" s="1"/>
  <c r="I11" i="6"/>
  <c r="K12" i="7"/>
  <c r="E12" i="7"/>
  <c r="E13" i="7"/>
  <c r="E11" i="7"/>
  <c r="F16" i="7"/>
  <c r="E19" i="7" s="1"/>
  <c r="L10" i="3"/>
  <c r="J16" i="3"/>
  <c r="I17" i="3" s="1"/>
  <c r="O12" i="5"/>
  <c r="O11" i="5"/>
  <c r="L10" i="7"/>
  <c r="K13" i="7" s="1"/>
  <c r="S11" i="5"/>
  <c r="S12" i="5"/>
  <c r="S13" i="3"/>
  <c r="F10" i="3"/>
  <c r="E13" i="3" s="1"/>
  <c r="N16" i="5"/>
  <c r="M19" i="5" s="1"/>
  <c r="M17" i="3"/>
  <c r="K17" i="3"/>
  <c r="R10" i="5"/>
  <c r="F10" i="6"/>
  <c r="E13" i="6" s="1"/>
  <c r="G11" i="7"/>
  <c r="D16" i="7"/>
  <c r="C19" i="7" s="1"/>
  <c r="C18" i="7"/>
  <c r="I17" i="7"/>
  <c r="I19" i="7"/>
  <c r="I18" i="7"/>
  <c r="D16" i="3"/>
  <c r="C19" i="3" s="1"/>
  <c r="D10" i="5"/>
  <c r="C13" i="5" s="1"/>
  <c r="C11" i="5"/>
  <c r="C12" i="6"/>
  <c r="C11" i="6"/>
  <c r="C13" i="6"/>
  <c r="Q13" i="6"/>
  <c r="Q11" i="6"/>
  <c r="Q12" i="6"/>
  <c r="M17" i="6"/>
  <c r="M19" i="6"/>
  <c r="M18" i="6"/>
  <c r="O19" i="7"/>
  <c r="O17" i="7"/>
  <c r="O18" i="7"/>
  <c r="K19" i="5"/>
  <c r="K17" i="5"/>
  <c r="F16" i="3"/>
  <c r="L16" i="3"/>
  <c r="K19" i="3" s="1"/>
  <c r="L10" i="5"/>
  <c r="K13" i="5" s="1"/>
  <c r="I17" i="6"/>
  <c r="I18" i="6"/>
  <c r="M13" i="7"/>
  <c r="M11" i="7"/>
  <c r="M12" i="7"/>
  <c r="S17" i="3"/>
  <c r="S19" i="3"/>
  <c r="M11" i="4"/>
  <c r="K11" i="4"/>
  <c r="K12" i="6"/>
  <c r="I10" i="4"/>
  <c r="Q19" i="6"/>
  <c r="Q19" i="3"/>
  <c r="S15" i="4"/>
  <c r="K12" i="4"/>
  <c r="O18" i="6"/>
  <c r="G18" i="3"/>
  <c r="G18" i="5"/>
  <c r="O19" i="6"/>
  <c r="Q14" i="4"/>
  <c r="O18" i="5"/>
  <c r="E10" i="4"/>
  <c r="G21" i="4" l="1"/>
  <c r="G20" i="4"/>
  <c r="T10" i="4"/>
  <c r="S11" i="4"/>
  <c r="G11" i="3"/>
  <c r="G12" i="3"/>
  <c r="O12" i="3"/>
  <c r="C18" i="3"/>
  <c r="M11" i="3"/>
  <c r="M13" i="3"/>
  <c r="O11" i="3"/>
  <c r="E11" i="3"/>
  <c r="M18" i="3"/>
  <c r="C12" i="3"/>
  <c r="C11" i="3"/>
  <c r="O17" i="3"/>
  <c r="K18" i="3"/>
  <c r="O18" i="3"/>
  <c r="M21" i="4"/>
  <c r="C12" i="4"/>
  <c r="C11" i="4"/>
  <c r="S21" i="4"/>
  <c r="M19" i="4"/>
  <c r="K20" i="4"/>
  <c r="Q21" i="4"/>
  <c r="Q20" i="4"/>
  <c r="I20" i="4"/>
  <c r="K21" i="4"/>
  <c r="C20" i="4"/>
  <c r="Q13" i="4"/>
  <c r="Q11" i="4"/>
  <c r="Q12" i="4"/>
  <c r="O11" i="4"/>
  <c r="O13" i="4"/>
  <c r="O12" i="4"/>
  <c r="E19" i="4"/>
  <c r="G12" i="4"/>
  <c r="C19" i="4"/>
  <c r="F10" i="4"/>
  <c r="E13" i="4" s="1"/>
  <c r="K13" i="3"/>
  <c r="K11" i="3"/>
  <c r="K12" i="5"/>
  <c r="Q13" i="5"/>
  <c r="Q12" i="5"/>
  <c r="M17" i="5"/>
  <c r="I12" i="3"/>
  <c r="I19" i="4"/>
  <c r="O19" i="4"/>
  <c r="E19" i="3"/>
  <c r="E17" i="3"/>
  <c r="K11" i="5"/>
  <c r="C12" i="5"/>
  <c r="C17" i="7"/>
  <c r="Q11" i="5"/>
  <c r="E12" i="3"/>
  <c r="E20" i="4"/>
  <c r="M18" i="7"/>
  <c r="C12" i="7"/>
  <c r="O20" i="4"/>
  <c r="S17" i="5"/>
  <c r="G18" i="7"/>
  <c r="M12" i="6"/>
  <c r="E12" i="6"/>
  <c r="S12" i="3"/>
  <c r="I19" i="3"/>
  <c r="I18" i="3"/>
  <c r="S18" i="5"/>
  <c r="G17" i="7"/>
  <c r="E17" i="6"/>
  <c r="G11" i="4"/>
  <c r="S19" i="4"/>
  <c r="J10" i="4"/>
  <c r="I13" i="4" s="1"/>
  <c r="E18" i="3"/>
  <c r="E11" i="6"/>
  <c r="M18" i="5"/>
  <c r="S11" i="3"/>
  <c r="K12" i="3"/>
  <c r="K11" i="7"/>
  <c r="S18" i="6"/>
  <c r="E18" i="6"/>
  <c r="I11" i="3"/>
  <c r="Q12" i="3"/>
  <c r="E18" i="7"/>
  <c r="C17" i="3"/>
  <c r="S13" i="4" l="1"/>
  <c r="S12" i="4"/>
  <c r="E12" i="4"/>
  <c r="E11" i="4"/>
  <c r="I11" i="4"/>
  <c r="I12" i="4"/>
</calcChain>
</file>

<file path=xl/sharedStrings.xml><?xml version="1.0" encoding="utf-8"?>
<sst xmlns="http://schemas.openxmlformats.org/spreadsheetml/2006/main" count="202" uniqueCount="32">
  <si>
    <t>City of Austin</t>
  </si>
  <si>
    <t>Travis County</t>
  </si>
  <si>
    <t>Texas</t>
  </si>
  <si>
    <t>USA</t>
  </si>
  <si>
    <t>Source: American Community Survey, 1-Year Estimates - S1701 Poverty Status in the Past 12 Months</t>
  </si>
  <si>
    <t>Austin MSA</t>
  </si>
  <si>
    <t>MOE</t>
  </si>
  <si>
    <t>Total Population for Which Poverty Status is Determined</t>
  </si>
  <si>
    <t>With Incomes</t>
  </si>
  <si>
    <t xml:space="preserve">    Under 0.50</t>
  </si>
  <si>
    <t xml:space="preserve">    0.50 to 0.99</t>
  </si>
  <si>
    <t xml:space="preserve">    1.00 to 1.24</t>
  </si>
  <si>
    <t xml:space="preserve">    1.25 to 1.99</t>
  </si>
  <si>
    <t># of low-income</t>
  </si>
  <si>
    <t>% low income</t>
  </si>
  <si>
    <t>Lower Estimate</t>
  </si>
  <si>
    <t>Upper Estimate</t>
  </si>
  <si>
    <t>Coefficient of Variation</t>
  </si>
  <si>
    <t># in poverty</t>
  </si>
  <si>
    <t>% in poverty</t>
  </si>
  <si>
    <t>Number Lower Est.</t>
  </si>
  <si>
    <t>Number Upper Est.</t>
  </si>
  <si>
    <t xml:space="preserve">data for "Percent of Children and Youth Living Below the Poverty Level" </t>
  </si>
  <si>
    <r>
      <rPr>
        <b/>
        <sz val="11"/>
        <color indexed="8"/>
        <rFont val="Calibri"/>
        <family val="2"/>
      </rPr>
      <t>Source(s)</t>
    </r>
    <r>
      <rPr>
        <sz val="11"/>
        <color theme="1"/>
        <rFont val="Tw Cen MT"/>
        <family val="2"/>
        <scheme val="minor"/>
      </rPr>
      <t>: American Community Survey, 1-Year Estimates - B17024 AGE BY RATIO OF INCOME TO POVERTY LEVEL IN THE PAST 12 MONTHS</t>
    </r>
  </si>
  <si>
    <r>
      <rPr>
        <b/>
        <sz val="11"/>
        <color indexed="8"/>
        <rFont val="Calibri"/>
        <family val="2"/>
      </rPr>
      <t>Source(s)</t>
    </r>
    <r>
      <rPr>
        <sz val="11"/>
        <color theme="1"/>
        <rFont val="Tw Cen MT"/>
        <family val="2"/>
        <scheme val="minor"/>
      </rPr>
      <t>: Table B17024 Age by Ratio of Income To Poverty level in the Past 12 Months, 2015 American Community Survey 1-Year Estimates</t>
    </r>
  </si>
  <si>
    <t>2020*</t>
  </si>
  <si>
    <t xml:space="preserve">*The US Census Bureau did not release 2020 ACS 1-Year data.  To estimate the 2020 poverty rate, the median between the 2019 and 2021 rates was used. </t>
  </si>
  <si>
    <t>https://data.census.gov/table/ACSDT1Y2022.B17024?q=b17024&amp;g=310XX00US12420_160XX00US4805000_050XX00US48453_040XX00US48_010XX00US</t>
  </si>
  <si>
    <r>
      <rPr>
        <b/>
        <sz val="11"/>
        <color indexed="8"/>
        <rFont val="Calibri"/>
        <family val="2"/>
      </rPr>
      <t>Source(s)</t>
    </r>
    <r>
      <rPr>
        <sz val="11"/>
        <color theme="1"/>
        <rFont val="Tw Cen MT"/>
        <family val="2"/>
        <scheme val="minor"/>
      </rPr>
      <t>: U.S. Census Bureau. "Age by Ratio of Income to Poverty Level in the Past 12 Months." American Community Survey, ACS 1-Year Estimates Detailed Tables, Table B17024, 2022</t>
    </r>
  </si>
  <si>
    <t xml:space="preserve"> </t>
  </si>
  <si>
    <t>2022 MoE</t>
  </si>
  <si>
    <t>Austin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</si>
</sst>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Tw Cen MT"/>
      <family val="2"/>
      <scheme val="minor"/>
    </font>
    <font>
      <b/>
      <sz val="11"/>
      <color indexed="8"/>
      <name val="Calibri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i/>
      <sz val="11"/>
      <color theme="1"/>
      <name val="Tw Cen MT"/>
      <family val="2"/>
      <scheme val="minor"/>
    </font>
    <font>
      <b/>
      <i/>
      <sz val="11"/>
      <color theme="1"/>
      <name val="Tw Cen MT"/>
      <family val="2"/>
      <scheme val="minor"/>
    </font>
    <font>
      <sz val="13.5"/>
      <color rgb="FF000000"/>
      <name val="Tw Cen MT"/>
      <family val="2"/>
      <scheme val="minor"/>
    </font>
    <font>
      <sz val="11"/>
      <color rgb="FF000000"/>
      <name val="Tw Cen MT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9" fontId="2" fillId="0" borderId="0" xfId="2" applyFont="1"/>
    <xf numFmtId="0" fontId="4" fillId="0" borderId="0" xfId="0" applyFont="1" applyAlignment="1">
      <alignment wrapText="1"/>
    </xf>
    <xf numFmtId="3" fontId="0" fillId="0" borderId="0" xfId="0" applyNumberFormat="1"/>
    <xf numFmtId="0" fontId="4" fillId="0" borderId="0" xfId="0" applyFont="1"/>
    <xf numFmtId="164" fontId="2" fillId="0" borderId="0" xfId="1" applyNumberFormat="1" applyFont="1"/>
    <xf numFmtId="10" fontId="0" fillId="0" borderId="0" xfId="0" applyNumberFormat="1"/>
    <xf numFmtId="10" fontId="2" fillId="0" borderId="0" xfId="2" applyNumberFormat="1" applyFont="1"/>
    <xf numFmtId="164" fontId="0" fillId="0" borderId="0" xfId="0" applyNumberFormat="1"/>
    <xf numFmtId="9" fontId="0" fillId="0" borderId="1" xfId="0" applyNumberFormat="1" applyBorder="1"/>
    <xf numFmtId="9" fontId="2" fillId="0" borderId="2" xfId="2" applyFont="1" applyBorder="1"/>
    <xf numFmtId="9" fontId="0" fillId="0" borderId="3" xfId="0" applyNumberFormat="1" applyBorder="1"/>
    <xf numFmtId="9" fontId="2" fillId="0" borderId="4" xfId="2" applyFont="1" applyBorder="1"/>
    <xf numFmtId="9" fontId="0" fillId="0" borderId="5" xfId="0" applyNumberFormat="1" applyBorder="1"/>
    <xf numFmtId="9" fontId="0" fillId="0" borderId="6" xfId="0" applyNumberFormat="1" applyBorder="1"/>
    <xf numFmtId="9" fontId="0" fillId="0" borderId="7" xfId="0" applyNumberFormat="1" applyBorder="1"/>
    <xf numFmtId="9" fontId="0" fillId="0" borderId="8" xfId="0" applyNumberFormat="1" applyBorder="1"/>
    <xf numFmtId="9" fontId="2" fillId="0" borderId="9" xfId="2" applyFont="1" applyBorder="1"/>
    <xf numFmtId="0" fontId="0" fillId="2" borderId="10" xfId="0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164" fontId="0" fillId="0" borderId="0" xfId="1" applyNumberFormat="1" applyFont="1"/>
    <xf numFmtId="165" fontId="0" fillId="0" borderId="0" xfId="2" applyNumberFormat="1" applyFont="1"/>
    <xf numFmtId="165" fontId="2" fillId="0" borderId="0" xfId="2" applyNumberFormat="1" applyFont="1"/>
    <xf numFmtId="0" fontId="5" fillId="0" borderId="0" xfId="0" applyFont="1" applyAlignment="1">
      <alignment wrapText="1"/>
    </xf>
    <xf numFmtId="164" fontId="3" fillId="0" borderId="0" xfId="1" applyNumberFormat="1" applyFont="1"/>
    <xf numFmtId="3" fontId="3" fillId="0" borderId="0" xfId="0" applyNumberFormat="1" applyFont="1"/>
    <xf numFmtId="10" fontId="3" fillId="0" borderId="0" xfId="0" applyNumberFormat="1" applyFont="1"/>
    <xf numFmtId="10" fontId="3" fillId="0" borderId="0" xfId="2" applyNumberFormat="1" applyFont="1"/>
    <xf numFmtId="9" fontId="3" fillId="0" borderId="0" xfId="2" applyFont="1"/>
    <xf numFmtId="165" fontId="3" fillId="0" borderId="0" xfId="0" applyNumberFormat="1" applyFont="1"/>
    <xf numFmtId="165" fontId="3" fillId="0" borderId="0" xfId="2" applyNumberFormat="1" applyFont="1"/>
    <xf numFmtId="165" fontId="0" fillId="0" borderId="0" xfId="0" applyNumberFormat="1"/>
    <xf numFmtId="9" fontId="0" fillId="0" borderId="0" xfId="2" applyFont="1"/>
    <xf numFmtId="43" fontId="3" fillId="0" borderId="0" xfId="1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0" fillId="0" borderId="0" xfId="2" applyNumberFormat="1" applyFont="1"/>
    <xf numFmtId="164" fontId="0" fillId="0" borderId="0" xfId="2" applyNumberFormat="1" applyFont="1"/>
    <xf numFmtId="165" fontId="2" fillId="0" borderId="9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r>
              <a:rPr lang="en-US"/>
              <a:t>Children and Youth Living Below the Poverty Level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274668369156558E-2"/>
          <c:y val="0.25226851851851856"/>
          <c:w val="0.87269229859781039"/>
          <c:h val="0.47227398658501019"/>
        </c:manualLayout>
      </c:layout>
      <c:lineChart>
        <c:grouping val="standard"/>
        <c:varyColors val="0"/>
        <c:ser>
          <c:idx val="0"/>
          <c:order val="0"/>
          <c:tx>
            <c:strRef>
              <c:f>Overview!$A$4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Overview!$O$3:$T$3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Overview!$O$4:$T$4</c:f>
              <c:numCache>
                <c:formatCode>0%</c:formatCode>
                <c:ptCount val="6"/>
                <c:pt idx="0">
                  <c:v>0.186</c:v>
                </c:pt>
                <c:pt idx="1">
                  <c:v>0.16400000000000001</c:v>
                </c:pt>
                <c:pt idx="3">
                  <c:v>0.16802563252679262</c:v>
                </c:pt>
                <c:pt idx="4">
                  <c:v>0.13976895116304178</c:v>
                </c:pt>
                <c:pt idx="5">
                  <c:v>0.15638313808910329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0-4AA7-BC93-0614287EB070}"/>
            </c:ext>
          </c:extLst>
        </c:ser>
        <c:ser>
          <c:idx val="1"/>
          <c:order val="1"/>
          <c:tx>
            <c:strRef>
              <c:f>Overview!$A$5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Overview!$O$3:$T$3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Overview!$O$5:$T$5</c:f>
              <c:numCache>
                <c:formatCode>0%</c:formatCode>
                <c:ptCount val="6"/>
                <c:pt idx="0">
                  <c:v>0.158</c:v>
                </c:pt>
                <c:pt idx="1">
                  <c:v>0.14099999999999999</c:v>
                </c:pt>
                <c:pt idx="3">
                  <c:v>0.14942489965257869</c:v>
                </c:pt>
                <c:pt idx="4" formatCode="0.0%">
                  <c:v>0.11596693329251023</c:v>
                </c:pt>
                <c:pt idx="5" formatCode="0.0%">
                  <c:v>0.12255138101532663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0-4AA7-BC93-0614287EB070}"/>
            </c:ext>
          </c:extLst>
        </c:ser>
        <c:ser>
          <c:idx val="2"/>
          <c:order val="2"/>
          <c:tx>
            <c:strRef>
              <c:f>Overview!$A$6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Overview!$O$3:$T$3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Overview!$O$6:$T$6</c:f>
              <c:numCache>
                <c:formatCode>0%</c:formatCode>
                <c:ptCount val="6"/>
                <c:pt idx="0">
                  <c:v>0.13600000000000001</c:v>
                </c:pt>
                <c:pt idx="1">
                  <c:v>0.128</c:v>
                </c:pt>
                <c:pt idx="3">
                  <c:v>0.13139889282826397</c:v>
                </c:pt>
                <c:pt idx="4" formatCode="0.0%">
                  <c:v>9.8815558984234525E-2</c:v>
                </c:pt>
                <c:pt idx="5" formatCode="0.0%">
                  <c:v>0.10606338052347872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0-4AA7-BC93-0614287EB070}"/>
            </c:ext>
          </c:extLst>
        </c:ser>
        <c:ser>
          <c:idx val="3"/>
          <c:order val="3"/>
          <c:tx>
            <c:strRef>
              <c:f>Overview!$A$7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Overview!$O$3:$T$3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Overview!$O$7:$T$7</c:f>
              <c:numCache>
                <c:formatCode>0%</c:formatCode>
                <c:ptCount val="6"/>
                <c:pt idx="0">
                  <c:v>0.21099999999999999</c:v>
                </c:pt>
                <c:pt idx="1">
                  <c:v>0.192</c:v>
                </c:pt>
                <c:pt idx="3">
                  <c:v>0.19559880265933949</c:v>
                </c:pt>
                <c:pt idx="4">
                  <c:v>0.19168177404789549</c:v>
                </c:pt>
                <c:pt idx="5">
                  <c:v>0.18383132902832869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10-4AA7-BC93-0614287EB070}"/>
            </c:ext>
          </c:extLst>
        </c:ser>
        <c:ser>
          <c:idx val="4"/>
          <c:order val="4"/>
          <c:tx>
            <c:strRef>
              <c:f>Overview!$A$8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Overview!$O$3:$T$3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Overview!$O$8:$T$8</c:f>
              <c:numCache>
                <c:formatCode>0%</c:formatCode>
                <c:ptCount val="6"/>
                <c:pt idx="0">
                  <c:v>0.18</c:v>
                </c:pt>
                <c:pt idx="1">
                  <c:v>0.16800000000000001</c:v>
                </c:pt>
                <c:pt idx="3">
                  <c:v>0.16934585327724425</c:v>
                </c:pt>
                <c:pt idx="4">
                  <c:v>0.16258706316539584</c:v>
                </c:pt>
                <c:pt idx="5">
                  <c:v>0.15993942984061346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10-4AA7-BC93-0614287E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367416"/>
        <c:axId val="1"/>
      </c:lineChart>
      <c:catAx>
        <c:axId val="87636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876367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w Cen MT"/>
              <a:ea typeface="Tw Cen MT"/>
              <a:cs typeface="Tw Cen MT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/>
          <a:ea typeface="Tw Cen MT"/>
          <a:cs typeface="Tw Cen M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Estimates!$A$6</c:f>
              <c:strCache>
                <c:ptCount val="1"/>
                <c:pt idx="0">
                  <c:v>USA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5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97-45A4-A2DC-648696137FEA}"/>
              </c:ext>
            </c:extLst>
          </c:dPt>
          <c:cat>
            <c:numRef>
              <c:f>Estimates!$B$1:$Q$1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Estimates!$B$6:$Q$6</c:f>
              <c:numCache>
                <c:formatCode>0%</c:formatCode>
                <c:ptCount val="7"/>
                <c:pt idx="0">
                  <c:v>0.2</c:v>
                </c:pt>
                <c:pt idx="1">
                  <c:v>0.216</c:v>
                </c:pt>
                <c:pt idx="2">
                  <c:v>0.22500000000000001</c:v>
                </c:pt>
                <c:pt idx="3">
                  <c:v>0.22600000000000001</c:v>
                </c:pt>
                <c:pt idx="4">
                  <c:v>0.222</c:v>
                </c:pt>
                <c:pt idx="5">
                  <c:v>0.21669807561452942</c:v>
                </c:pt>
                <c:pt idx="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7-45A4-A2DC-648696137FEA}"/>
            </c:ext>
          </c:extLst>
        </c:ser>
        <c:ser>
          <c:idx val="3"/>
          <c:order val="1"/>
          <c:tx>
            <c:strRef>
              <c:f>Estimates!$A$5</c:f>
              <c:strCache>
                <c:ptCount val="1"/>
                <c:pt idx="0">
                  <c:v>Texas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5"/>
              <c:spPr>
                <a:solidFill>
                  <a:schemeClr val="accent3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897-45A4-A2DC-648696137FEA}"/>
              </c:ext>
            </c:extLst>
          </c:dPt>
          <c:cat>
            <c:numRef>
              <c:f>Estimates!$B$1:$Q$1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Estimates!$B$5:$Q$5</c:f>
              <c:numCache>
                <c:formatCode>0%</c:formatCode>
                <c:ptCount val="7"/>
                <c:pt idx="0">
                  <c:v>0.24399999999999999</c:v>
                </c:pt>
                <c:pt idx="1">
                  <c:v>0.25700000000000001</c:v>
                </c:pt>
                <c:pt idx="2">
                  <c:v>0.26600000000000001</c:v>
                </c:pt>
                <c:pt idx="3">
                  <c:v>0.25800000000000001</c:v>
                </c:pt>
                <c:pt idx="4">
                  <c:v>0.25</c:v>
                </c:pt>
                <c:pt idx="5">
                  <c:v>0.24579126062944542</c:v>
                </c:pt>
                <c:pt idx="6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97-45A4-A2DC-648696137FEA}"/>
            </c:ext>
          </c:extLst>
        </c:ser>
        <c:ser>
          <c:idx val="2"/>
          <c:order val="2"/>
          <c:tx>
            <c:strRef>
              <c:f>Estimates!$A$4</c:f>
              <c:strCache>
                <c:ptCount val="1"/>
                <c:pt idx="0">
                  <c:v>Austin MSA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5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897-45A4-A2DC-648696137FEA}"/>
              </c:ext>
            </c:extLst>
          </c:dPt>
          <c:cat>
            <c:numRef>
              <c:f>Estimates!$B$1:$Q$1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Estimates!$B$4:$Q$4</c:f>
              <c:numCache>
                <c:formatCode>0%</c:formatCode>
                <c:ptCount val="7"/>
                <c:pt idx="0">
                  <c:v>0.187</c:v>
                </c:pt>
                <c:pt idx="1">
                  <c:v>0.20100000000000001</c:v>
                </c:pt>
                <c:pt idx="2">
                  <c:v>0.19800000000000001</c:v>
                </c:pt>
                <c:pt idx="3">
                  <c:v>0.21199999999999999</c:v>
                </c:pt>
                <c:pt idx="4">
                  <c:v>0.17800000000000002</c:v>
                </c:pt>
                <c:pt idx="5">
                  <c:v>0.19905576003577449</c:v>
                </c:pt>
                <c:pt idx="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97-45A4-A2DC-648696137FEA}"/>
            </c:ext>
          </c:extLst>
        </c:ser>
        <c:ser>
          <c:idx val="0"/>
          <c:order val="3"/>
          <c:tx>
            <c:strRef>
              <c:f>Estimates!$A$2</c:f>
              <c:strCache>
                <c:ptCount val="1"/>
                <c:pt idx="0">
                  <c:v>Austin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square"/>
              <c:size val="5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897-45A4-A2DC-648696137FEA}"/>
              </c:ext>
            </c:extLst>
          </c:dPt>
          <c:cat>
            <c:numRef>
              <c:f>Estimates!$B$1:$Q$1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Estimates!$B$2:$Q$2</c:f>
              <c:numCache>
                <c:formatCode>0%</c:formatCode>
                <c:ptCount val="7"/>
                <c:pt idx="0">
                  <c:v>0.27400000000000002</c:v>
                </c:pt>
                <c:pt idx="1">
                  <c:v>0.27800000000000002</c:v>
                </c:pt>
                <c:pt idx="2">
                  <c:v>0.29099999999999998</c:v>
                </c:pt>
                <c:pt idx="3">
                  <c:v>0.3</c:v>
                </c:pt>
                <c:pt idx="4">
                  <c:v>0.23600000000000002</c:v>
                </c:pt>
                <c:pt idx="5">
                  <c:v>0.27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97-45A4-A2DC-648696137FEA}"/>
            </c:ext>
          </c:extLst>
        </c:ser>
        <c:ser>
          <c:idx val="1"/>
          <c:order val="4"/>
          <c:tx>
            <c:strRef>
              <c:f>Estimates!$A$3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44450"/>
          </c:spPr>
          <c:marker>
            <c:symbol val="none"/>
          </c:marker>
          <c:dPt>
            <c:idx val="0"/>
            <c:marker>
              <c:symbol val="square"/>
              <c:size val="5"/>
              <c:spPr>
                <a:solidFill>
                  <a:schemeClr val="accent2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97-45A4-A2DC-648696137FEA}"/>
              </c:ext>
            </c:extLst>
          </c:dPt>
          <c:cat>
            <c:numRef>
              <c:f>Estimates!$B$1:$Q$1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Estimates!$B$3:$Q$3</c:f>
              <c:numCache>
                <c:formatCode>0%</c:formatCode>
                <c:ptCount val="7"/>
                <c:pt idx="0">
                  <c:v>0.23200000000000001</c:v>
                </c:pt>
                <c:pt idx="1">
                  <c:v>0.255</c:v>
                </c:pt>
                <c:pt idx="2">
                  <c:v>0.253</c:v>
                </c:pt>
                <c:pt idx="3">
                  <c:v>0.26400000000000001</c:v>
                </c:pt>
                <c:pt idx="4">
                  <c:v>0.217</c:v>
                </c:pt>
                <c:pt idx="5">
                  <c:v>0.24291672549520912</c:v>
                </c:pt>
                <c:pt idx="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97-45A4-A2DC-64869613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367736"/>
        <c:axId val="1"/>
      </c:lineChart>
      <c:catAx>
        <c:axId val="87636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6367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282894436773606"/>
          <c:y val="0.34535154168347554"/>
          <c:w val="0.11848361964233145"/>
          <c:h val="0.30170827792635985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r>
              <a:rPr lang="en-US"/>
              <a:t>Children and Youth Living Below the Poverty Level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17171296296296296"/>
          <c:w val="0.81055236262669739"/>
          <c:h val="0.53165099154272377"/>
        </c:manualLayout>
      </c:layout>
      <c:lineChart>
        <c:grouping val="standard"/>
        <c:varyColors val="0"/>
        <c:ser>
          <c:idx val="0"/>
          <c:order val="0"/>
          <c:tx>
            <c:strRef>
              <c:f>Estimates!$A$2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Estimates!$M$1:$Q$1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Estimates!$M$2:$Q$2</c:f>
              <c:numCache>
                <c:formatCode>0%</c:formatCode>
                <c:ptCount val="5"/>
                <c:pt idx="0">
                  <c:v>0.29099999999999998</c:v>
                </c:pt>
                <c:pt idx="1">
                  <c:v>0.3</c:v>
                </c:pt>
                <c:pt idx="2">
                  <c:v>0.23600000000000002</c:v>
                </c:pt>
                <c:pt idx="3">
                  <c:v>0.27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8-4C79-903E-908945A26AE2}"/>
            </c:ext>
          </c:extLst>
        </c:ser>
        <c:ser>
          <c:idx val="1"/>
          <c:order val="1"/>
          <c:tx>
            <c:strRef>
              <c:f>Estimates!$A$3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Estimates!$M$1:$Q$1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Estimates!$M$3:$Q$3</c:f>
              <c:numCache>
                <c:formatCode>0%</c:formatCode>
                <c:ptCount val="5"/>
                <c:pt idx="0">
                  <c:v>0.253</c:v>
                </c:pt>
                <c:pt idx="1">
                  <c:v>0.26400000000000001</c:v>
                </c:pt>
                <c:pt idx="2">
                  <c:v>0.217</c:v>
                </c:pt>
                <c:pt idx="3">
                  <c:v>0.24291672549520912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8-4C79-903E-908945A26AE2}"/>
            </c:ext>
          </c:extLst>
        </c:ser>
        <c:ser>
          <c:idx val="2"/>
          <c:order val="2"/>
          <c:tx>
            <c:strRef>
              <c:f>Estimates!$A$4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Estimates!$M$1:$Q$1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Estimates!$M$4:$Q$4</c:f>
              <c:numCache>
                <c:formatCode>0%</c:formatCode>
                <c:ptCount val="5"/>
                <c:pt idx="0">
                  <c:v>0.19800000000000001</c:v>
                </c:pt>
                <c:pt idx="1">
                  <c:v>0.21199999999999999</c:v>
                </c:pt>
                <c:pt idx="2">
                  <c:v>0.17800000000000002</c:v>
                </c:pt>
                <c:pt idx="3">
                  <c:v>0.19905576003577449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8-4C79-903E-908945A26AE2}"/>
            </c:ext>
          </c:extLst>
        </c:ser>
        <c:ser>
          <c:idx val="3"/>
          <c:order val="3"/>
          <c:tx>
            <c:strRef>
              <c:f>Estimates!$A$5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Estimates!$M$1:$Q$1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Estimates!$M$5:$Q$5</c:f>
              <c:numCache>
                <c:formatCode>0%</c:formatCode>
                <c:ptCount val="5"/>
                <c:pt idx="0">
                  <c:v>0.26600000000000001</c:v>
                </c:pt>
                <c:pt idx="1">
                  <c:v>0.25800000000000001</c:v>
                </c:pt>
                <c:pt idx="2">
                  <c:v>0.25</c:v>
                </c:pt>
                <c:pt idx="3">
                  <c:v>0.24579126062944542</c:v>
                </c:pt>
                <c:pt idx="4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D8-4C79-903E-908945A26AE2}"/>
            </c:ext>
          </c:extLst>
        </c:ser>
        <c:ser>
          <c:idx val="4"/>
          <c:order val="4"/>
          <c:tx>
            <c:strRef>
              <c:f>Estimates!$A$6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Estimates!$M$1:$Q$1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Estimates!$M$6:$Q$6</c:f>
              <c:numCache>
                <c:formatCode>0%</c:formatCode>
                <c:ptCount val="5"/>
                <c:pt idx="0">
                  <c:v>0.22500000000000001</c:v>
                </c:pt>
                <c:pt idx="1">
                  <c:v>0.22600000000000001</c:v>
                </c:pt>
                <c:pt idx="2">
                  <c:v>0.222</c:v>
                </c:pt>
                <c:pt idx="3">
                  <c:v>0.21669807561452942</c:v>
                </c:pt>
                <c:pt idx="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D8-4C79-903E-908945A2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364856"/>
        <c:axId val="1"/>
      </c:lineChart>
      <c:catAx>
        <c:axId val="87636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w Cen MT"/>
                <a:ea typeface="Tw Cen MT"/>
                <a:cs typeface="Tw Cen MT"/>
              </a:defRPr>
            </a:pPr>
            <a:endParaRPr lang="en-US"/>
          </a:p>
        </c:txPr>
        <c:crossAx val="876364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730337078651686E-2"/>
          <c:y val="0.82192104411606082"/>
          <c:w val="0.96179952225072984"/>
          <c:h val="0.1479459245676482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w Cen MT"/>
              <a:ea typeface="Tw Cen MT"/>
              <a:cs typeface="Tw Cen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w Cen MT"/>
          <a:ea typeface="Tw Cen MT"/>
          <a:cs typeface="Tw Cen M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54769</xdr:colOff>
      <xdr:row>13</xdr:row>
      <xdr:rowOff>142399</xdr:rowOff>
    </xdr:from>
    <xdr:to>
      <xdr:col>7</xdr:col>
      <xdr:colOff>14764</xdr:colOff>
      <xdr:row>29</xdr:row>
      <xdr:rowOff>142399</xdr:rowOff>
    </xdr:to>
    <xdr:graphicFrame macro="">
      <xdr:nvGraphicFramePr>
        <xdr:cNvPr id="67635" name="Chart 1">
          <a:extLst>
            <a:ext uri="{FF2B5EF4-FFF2-40B4-BE49-F238E27FC236}">
              <a16:creationId xmlns:a16="http://schemas.microsoft.com/office/drawing/2014/main" id="{CB5F6566-0AE4-494C-B70A-8B338A4EC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16</xdr:row>
      <xdr:rowOff>0</xdr:rowOff>
    </xdr:from>
    <xdr:to>
      <xdr:col>14</xdr:col>
      <xdr:colOff>650152</xdr:colOff>
      <xdr:row>32</xdr:row>
      <xdr:rowOff>38351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944F9D-E297-CCB1-89E0-53F31DB5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1813" y="2940844"/>
          <a:ext cx="4102964" cy="289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922020</xdr:colOff>
      <xdr:row>34</xdr:row>
      <xdr:rowOff>91440</xdr:rowOff>
    </xdr:from>
    <xdr:to>
      <xdr:col>14</xdr:col>
      <xdr:colOff>403860</xdr:colOff>
      <xdr:row>57</xdr:row>
      <xdr:rowOff>76200</xdr:rowOff>
    </xdr:to>
    <xdr:graphicFrame macro="">
      <xdr:nvGraphicFramePr>
        <xdr:cNvPr id="1224" name="Chart 1">
          <a:extLst>
            <a:ext uri="{FF2B5EF4-FFF2-40B4-BE49-F238E27FC236}">
              <a16:creationId xmlns:a16="http://schemas.microsoft.com/office/drawing/2014/main" id="{539E9828-84F7-4BC9-A984-2A8B5D46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137160</xdr:colOff>
      <xdr:row>10</xdr:row>
      <xdr:rowOff>38100</xdr:rowOff>
    </xdr:from>
    <xdr:to>
      <xdr:col>18</xdr:col>
      <xdr:colOff>175260</xdr:colOff>
      <xdr:row>26</xdr:row>
      <xdr:rowOff>15240</xdr:rowOff>
    </xdr:to>
    <xdr:graphicFrame macro="">
      <xdr:nvGraphicFramePr>
        <xdr:cNvPr id="1225" name="Chart 1">
          <a:extLst>
            <a:ext uri="{FF2B5EF4-FFF2-40B4-BE49-F238E27FC236}">
              <a16:creationId xmlns:a16="http://schemas.microsoft.com/office/drawing/2014/main" id="{44C9D43D-8F6C-4E3C-B8A0-0AA9CBB02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0.09091</cdr:x>
      <cdr:y>0.45124</cdr:y>
    </cdr:from>
    <cdr:to>
      <cdr:x>0.36747</cdr:x>
      <cdr:y>0.49534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02B0638-9175-44DD-AAD2-FAE0D168B71C}"/>
            </a:ext>
          </a:extLst>
        </cdr:cNvPr>
        <cdr:cNvCxnSpPr/>
      </cdr:nvCxnSpPr>
      <cdr:spPr>
        <a:xfrm xmlns:a="http://schemas.openxmlformats.org/drawingml/2006/main" flipV="1">
          <a:off x="772542" y="1971676"/>
          <a:ext cx="2408808" cy="1934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4">
              <a:lumMod val="60000"/>
              <a:lumOff val="4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0.08646</cdr:x>
      <cdr:y>0.26832</cdr:y>
    </cdr:from>
    <cdr:to>
      <cdr:x>0.36781</cdr:x>
      <cdr:y>0.48496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E3FB5BD5-BAE4-4320-BBDB-069DADCF50ED}"/>
            </a:ext>
          </a:extLst>
        </cdr:cNvPr>
        <cdr:cNvCxnSpPr/>
      </cdr:nvCxnSpPr>
      <cdr:spPr>
        <a:xfrm xmlns:a="http://schemas.openxmlformats.org/drawingml/2006/main" flipV="1">
          <a:off x="735996" y="1171576"/>
          <a:ext cx="2454879" cy="94828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1">
              <a:lumMod val="60000"/>
              <a:lumOff val="4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0.08789</cdr:x>
      <cdr:y>0.28797</cdr:y>
    </cdr:from>
    <cdr:to>
      <cdr:x>0.36453</cdr:x>
      <cdr:y>0.40249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2A142A0E-FACC-4E82-A839-B010DCD45914}"/>
            </a:ext>
          </a:extLst>
        </cdr:cNvPr>
        <cdr:cNvCxnSpPr/>
      </cdr:nvCxnSpPr>
      <cdr:spPr>
        <a:xfrm xmlns:a="http://schemas.openxmlformats.org/drawingml/2006/main" flipV="1">
          <a:off x="746298" y="1257301"/>
          <a:ext cx="2416002" cy="50170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3">
              <a:lumMod val="60000"/>
              <a:lumOff val="4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0.08326</cdr:x>
      <cdr:y>0.37724</cdr:y>
    </cdr:from>
    <cdr:to>
      <cdr:x>0.36199</cdr:x>
      <cdr:y>0.55679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B389F8B9-EF94-4BBB-BA5C-62801C81D860}"/>
            </a:ext>
          </a:extLst>
        </cdr:cNvPr>
        <cdr:cNvCxnSpPr/>
      </cdr:nvCxnSpPr>
      <cdr:spPr>
        <a:xfrm xmlns:a="http://schemas.openxmlformats.org/drawingml/2006/main" flipV="1">
          <a:off x="708198" y="1647826"/>
          <a:ext cx="2425527" cy="78647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chemeClr val="accent2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0.08835</cdr:x>
      <cdr:y>0.48593</cdr:y>
    </cdr:from>
    <cdr:to>
      <cdr:x>0.36966</cdr:x>
      <cdr:y>0.60795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449B90FA-B266-4B38-857F-24BE3B2B2421}"/>
            </a:ext>
          </a:extLst>
        </cdr:cNvPr>
        <cdr:cNvCxnSpPr/>
      </cdr:nvCxnSpPr>
      <cdr:spPr>
        <a:xfrm xmlns:a="http://schemas.openxmlformats.org/drawingml/2006/main" flipV="1">
          <a:off x="752475" y="2124077"/>
          <a:ext cx="2447925" cy="53339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6">
              <a:lumMod val="60000"/>
              <a:lumOff val="4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opLeftCell="C1" zoomScale="120" zoomScaleNormal="120" workbookViewId="0">
      <selection activeCell="R21" sqref="R21"/>
    </sheetView>
  </sheetViews>
  <sheetFormatPr defaultRowHeight="14.25" x14ac:dyDescent="0.2"/>
  <cols>
    <col min="1" max="1" width="17.875" customWidth="1"/>
  </cols>
  <sheetData>
    <row r="1" spans="1:20" x14ac:dyDescent="0.2">
      <c r="A1" t="s">
        <v>22</v>
      </c>
    </row>
    <row r="2" spans="1:20" ht="15" thickBot="1" x14ac:dyDescent="0.25"/>
    <row r="3" spans="1:20" ht="15" thickBot="1" x14ac:dyDescent="0.25">
      <c r="A3" s="21"/>
      <c r="B3" s="26">
        <v>2005</v>
      </c>
      <c r="C3" s="27">
        <v>2006</v>
      </c>
      <c r="D3" s="27">
        <v>2007</v>
      </c>
      <c r="E3" s="27">
        <v>2008</v>
      </c>
      <c r="F3" s="27">
        <v>2009</v>
      </c>
      <c r="G3" s="27">
        <v>2010</v>
      </c>
      <c r="H3" s="27">
        <v>2011</v>
      </c>
      <c r="I3" s="27">
        <v>2012</v>
      </c>
      <c r="J3" s="27">
        <v>2013</v>
      </c>
      <c r="K3" s="27">
        <v>2014</v>
      </c>
      <c r="L3" s="27">
        <v>2015</v>
      </c>
      <c r="M3" s="28">
        <v>2016</v>
      </c>
      <c r="N3" s="27">
        <v>2017</v>
      </c>
      <c r="O3" s="28">
        <v>2018</v>
      </c>
      <c r="P3" s="28">
        <v>2019</v>
      </c>
      <c r="Q3" s="27" t="s">
        <v>25</v>
      </c>
      <c r="R3" s="28">
        <v>2021</v>
      </c>
      <c r="S3" s="28">
        <v>2022</v>
      </c>
      <c r="T3" s="28">
        <v>2023</v>
      </c>
    </row>
    <row r="4" spans="1:20" x14ac:dyDescent="0.2">
      <c r="A4" s="22" t="s">
        <v>0</v>
      </c>
      <c r="B4" s="18">
        <v>0.25700000000000001</v>
      </c>
      <c r="C4" s="19">
        <v>0.252</v>
      </c>
      <c r="D4" s="19">
        <v>0.23799999999999999</v>
      </c>
      <c r="E4" s="19">
        <v>0.223</v>
      </c>
      <c r="F4" s="19">
        <v>0.27400000000000002</v>
      </c>
      <c r="G4" s="19">
        <v>0.27800000000000002</v>
      </c>
      <c r="H4" s="19">
        <v>0.29099999999999998</v>
      </c>
      <c r="I4" s="19">
        <v>0.3</v>
      </c>
      <c r="J4" s="19">
        <v>0.23600000000000002</v>
      </c>
      <c r="K4" s="19">
        <v>0.28000000000000003</v>
      </c>
      <c r="L4" s="19">
        <v>0.2</v>
      </c>
      <c r="M4" s="20">
        <v>0.184</v>
      </c>
      <c r="N4" s="19">
        <v>0.17</v>
      </c>
      <c r="O4" s="20">
        <v>0.186</v>
      </c>
      <c r="P4" s="20">
        <v>0.16400000000000001</v>
      </c>
      <c r="Q4" s="19"/>
      <c r="R4" s="20">
        <v>0.16802563252679262</v>
      </c>
      <c r="S4" s="20">
        <f>Estimates!X2</f>
        <v>0.13976895116304178</v>
      </c>
      <c r="T4" s="20">
        <f>Estimates!Z2</f>
        <v>0.15638313808910329</v>
      </c>
    </row>
    <row r="5" spans="1:20" x14ac:dyDescent="0.2">
      <c r="A5" s="23" t="s">
        <v>1</v>
      </c>
      <c r="B5" s="16">
        <v>0.214</v>
      </c>
      <c r="C5" s="12">
        <v>0.20399999999999999</v>
      </c>
      <c r="D5" s="12">
        <v>0.187</v>
      </c>
      <c r="E5" s="12">
        <v>0.191</v>
      </c>
      <c r="F5" s="12">
        <v>0.23200000000000001</v>
      </c>
      <c r="G5" s="12">
        <v>0.255</v>
      </c>
      <c r="H5" s="12">
        <v>0.253</v>
      </c>
      <c r="I5" s="12">
        <v>0.26400000000000001</v>
      </c>
      <c r="J5" s="12">
        <v>0.217</v>
      </c>
      <c r="K5" s="12">
        <v>0.24</v>
      </c>
      <c r="L5" s="12">
        <v>0.18</v>
      </c>
      <c r="M5" s="13">
        <v>0.16500000000000001</v>
      </c>
      <c r="N5" s="12">
        <v>0.15</v>
      </c>
      <c r="O5" s="13">
        <v>0.158</v>
      </c>
      <c r="P5" s="13">
        <v>0.14099999999999999</v>
      </c>
      <c r="Q5" s="12"/>
      <c r="R5" s="13">
        <v>0.14942489965257869</v>
      </c>
      <c r="S5" s="47">
        <f>Estimates!X3</f>
        <v>0.11596693329251023</v>
      </c>
      <c r="T5" s="47">
        <f>Estimates!Z3</f>
        <v>0.12255138101532663</v>
      </c>
    </row>
    <row r="6" spans="1:20" x14ac:dyDescent="0.2">
      <c r="A6" s="24" t="s">
        <v>5</v>
      </c>
      <c r="B6" s="16">
        <v>0.17100000000000001</v>
      </c>
      <c r="C6" s="12">
        <v>0.16</v>
      </c>
      <c r="D6" s="12">
        <v>0.158</v>
      </c>
      <c r="E6" s="12">
        <v>0.156</v>
      </c>
      <c r="F6" s="12">
        <v>0.187</v>
      </c>
      <c r="G6" s="12">
        <v>0.20100000000000001</v>
      </c>
      <c r="H6" s="12">
        <v>0.19800000000000001</v>
      </c>
      <c r="I6" s="12">
        <v>0.21199999999999999</v>
      </c>
      <c r="J6" s="12">
        <v>0.17800000000000002</v>
      </c>
      <c r="K6" s="12">
        <v>0.2</v>
      </c>
      <c r="L6" s="12">
        <v>0.15</v>
      </c>
      <c r="M6" s="13">
        <v>0.13600000000000001</v>
      </c>
      <c r="N6" s="12">
        <v>0.123</v>
      </c>
      <c r="O6" s="13">
        <v>0.13600000000000001</v>
      </c>
      <c r="P6" s="13">
        <v>0.128</v>
      </c>
      <c r="Q6" s="12"/>
      <c r="R6" s="13">
        <v>0.13139889282826397</v>
      </c>
      <c r="S6" s="47">
        <f>Estimates!X4</f>
        <v>9.8815558984234525E-2</v>
      </c>
      <c r="T6" s="47">
        <f>Estimates!Z4</f>
        <v>0.10606338052347872</v>
      </c>
    </row>
    <row r="7" spans="1:20" x14ac:dyDescent="0.2">
      <c r="A7" s="23" t="s">
        <v>2</v>
      </c>
      <c r="B7" s="16">
        <v>0.249</v>
      </c>
      <c r="C7" s="12">
        <v>0.23899999999999999</v>
      </c>
      <c r="D7" s="12">
        <v>0.23200000000000001</v>
      </c>
      <c r="E7" s="12">
        <v>0.22500000000000001</v>
      </c>
      <c r="F7" s="12">
        <v>0.24399999999999999</v>
      </c>
      <c r="G7" s="12">
        <v>0.25700000000000001</v>
      </c>
      <c r="H7" s="12">
        <v>0.26600000000000001</v>
      </c>
      <c r="I7" s="12">
        <v>0.25800000000000001</v>
      </c>
      <c r="J7" s="12">
        <v>0.25</v>
      </c>
      <c r="K7" s="12">
        <v>0.25</v>
      </c>
      <c r="L7" s="12">
        <v>0.23</v>
      </c>
      <c r="M7" s="13">
        <v>0.224</v>
      </c>
      <c r="N7" s="12">
        <v>0.20899999999999999</v>
      </c>
      <c r="O7" s="13">
        <v>0.21099999999999999</v>
      </c>
      <c r="P7" s="13">
        <v>0.192</v>
      </c>
      <c r="Q7" s="12"/>
      <c r="R7" s="13">
        <v>0.19559880265933949</v>
      </c>
      <c r="S7" s="20">
        <f>Estimates!X5</f>
        <v>0.19168177404789549</v>
      </c>
      <c r="T7" s="20">
        <f>Estimates!Z5</f>
        <v>0.18383132902832869</v>
      </c>
    </row>
    <row r="8" spans="1:20" ht="15" thickBot="1" x14ac:dyDescent="0.25">
      <c r="A8" s="25" t="s">
        <v>3</v>
      </c>
      <c r="B8" s="17">
        <v>0.185</v>
      </c>
      <c r="C8" s="14">
        <v>0.183</v>
      </c>
      <c r="D8" s="14">
        <v>0.18</v>
      </c>
      <c r="E8" s="14">
        <v>0.182</v>
      </c>
      <c r="F8" s="14">
        <v>0.2</v>
      </c>
      <c r="G8" s="14">
        <v>0.216</v>
      </c>
      <c r="H8" s="14">
        <v>0.22500000000000001</v>
      </c>
      <c r="I8" s="14">
        <v>0.22600000000000001</v>
      </c>
      <c r="J8" s="14">
        <v>0.222</v>
      </c>
      <c r="K8" s="14">
        <v>0.22</v>
      </c>
      <c r="L8" s="14">
        <v>0.21</v>
      </c>
      <c r="M8" s="15">
        <v>0.19500000000000001</v>
      </c>
      <c r="N8" s="14">
        <v>0.184</v>
      </c>
      <c r="O8" s="15">
        <v>0.18</v>
      </c>
      <c r="P8" s="15">
        <v>0.16800000000000001</v>
      </c>
      <c r="Q8" s="14"/>
      <c r="R8" s="15">
        <v>0.16934585327724425</v>
      </c>
      <c r="S8" s="20">
        <f>Estimates!X6</f>
        <v>0.16258706316539584</v>
      </c>
      <c r="T8" s="20">
        <f>Estimates!Z6</f>
        <v>0.15993942984061346</v>
      </c>
    </row>
    <row r="10" spans="1:20" x14ac:dyDescent="0.2">
      <c r="A10" s="43" t="s">
        <v>26</v>
      </c>
    </row>
    <row r="12" spans="1:20" ht="15" x14ac:dyDescent="0.25">
      <c r="A12" t="s">
        <v>28</v>
      </c>
    </row>
    <row r="13" spans="1:20" x14ac:dyDescent="0.2">
      <c r="A13" t="s">
        <v>27</v>
      </c>
    </row>
    <row r="16" spans="1:20" ht="17.25" x14ac:dyDescent="0.2">
      <c r="A16" s="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"/>
  <sheetViews>
    <sheetView tabSelected="1" zoomScaleNormal="100" workbookViewId="0">
      <selection activeCell="A2" sqref="A2"/>
    </sheetView>
  </sheetViews>
  <sheetFormatPr defaultRowHeight="14.25" x14ac:dyDescent="0.2"/>
  <cols>
    <col min="1" max="1" width="19" customWidth="1"/>
    <col min="2" max="10" width="0" hidden="1" customWidth="1"/>
    <col min="24" max="24" width="6.625" customWidth="1"/>
    <col min="25" max="25" width="5.625" customWidth="1"/>
  </cols>
  <sheetData>
    <row r="1" spans="1:27" x14ac:dyDescent="0.2">
      <c r="B1" s="2">
        <v>2000</v>
      </c>
      <c r="C1" s="2">
        <v>2001</v>
      </c>
      <c r="D1" s="2">
        <v>2002</v>
      </c>
      <c r="E1" s="2">
        <v>2003</v>
      </c>
      <c r="F1" s="2">
        <v>2004</v>
      </c>
      <c r="G1" s="2">
        <v>2005</v>
      </c>
      <c r="H1" s="2">
        <v>2006</v>
      </c>
      <c r="I1" s="2">
        <v>2007</v>
      </c>
      <c r="J1" s="2">
        <v>2008</v>
      </c>
      <c r="K1" s="2">
        <v>2009</v>
      </c>
      <c r="L1" s="2">
        <v>2010</v>
      </c>
      <c r="M1" s="2">
        <v>2011</v>
      </c>
      <c r="N1" s="2">
        <v>2012</v>
      </c>
      <c r="O1" s="2">
        <v>2013</v>
      </c>
      <c r="P1" s="2">
        <v>2014</v>
      </c>
      <c r="Q1" s="2">
        <v>2015</v>
      </c>
      <c r="R1" s="2">
        <v>2016</v>
      </c>
      <c r="S1" s="2">
        <v>2017</v>
      </c>
      <c r="T1" s="2">
        <v>2018</v>
      </c>
      <c r="U1" s="2">
        <v>2019</v>
      </c>
      <c r="V1" s="2" t="s">
        <v>25</v>
      </c>
      <c r="W1" s="2">
        <v>2021</v>
      </c>
      <c r="X1" s="2">
        <v>2022</v>
      </c>
      <c r="Y1" t="s">
        <v>30</v>
      </c>
      <c r="Z1" s="2">
        <v>2023</v>
      </c>
      <c r="AA1" t="s">
        <v>30</v>
      </c>
    </row>
    <row r="2" spans="1:27" x14ac:dyDescent="0.2">
      <c r="A2" s="2" t="s">
        <v>31</v>
      </c>
      <c r="B2" s="1">
        <v>0.17</v>
      </c>
      <c r="C2" s="1"/>
      <c r="D2" s="1"/>
      <c r="E2" s="1"/>
      <c r="F2" s="1"/>
      <c r="G2" s="1">
        <v>0.25700000000000001</v>
      </c>
      <c r="H2" s="1">
        <v>0.252</v>
      </c>
      <c r="I2" s="1">
        <v>0.23799999999999999</v>
      </c>
      <c r="J2" s="1">
        <v>0.223</v>
      </c>
      <c r="K2" s="1">
        <v>0.27400000000000002</v>
      </c>
      <c r="L2" s="1">
        <v>0.27800000000000002</v>
      </c>
      <c r="M2" s="1">
        <v>0.29099999999999998</v>
      </c>
      <c r="N2" s="1">
        <v>0.3</v>
      </c>
      <c r="O2" s="1">
        <v>0.23600000000000002</v>
      </c>
      <c r="P2" s="4">
        <v>0.27</v>
      </c>
      <c r="Q2" s="1">
        <v>0.2</v>
      </c>
      <c r="W2" s="41">
        <v>0.16802563252679262</v>
      </c>
      <c r="X2" s="41">
        <f>Austin!AG16</f>
        <v>0.13976895116304178</v>
      </c>
      <c r="Y2" s="45">
        <f>Austin!AH16</f>
        <v>3.4207685280960229E-2</v>
      </c>
      <c r="Z2" s="41">
        <f>Austin!AI16</f>
        <v>0.15638313808910329</v>
      </c>
      <c r="AA2" s="41">
        <f>Austin!AJ16</f>
        <v>3.8135409666653762E-2</v>
      </c>
    </row>
    <row r="3" spans="1:27" x14ac:dyDescent="0.2">
      <c r="A3" s="2" t="s">
        <v>1</v>
      </c>
      <c r="B3" s="1">
        <v>0.14299999999999999</v>
      </c>
      <c r="C3" s="1"/>
      <c r="D3" s="1"/>
      <c r="E3" s="1"/>
      <c r="F3" s="1"/>
      <c r="G3" s="1">
        <v>0.214</v>
      </c>
      <c r="H3" s="1">
        <v>0.20399999999999999</v>
      </c>
      <c r="I3" s="1">
        <v>0.187</v>
      </c>
      <c r="J3" s="1">
        <v>0.191</v>
      </c>
      <c r="K3" s="1">
        <v>0.23200000000000001</v>
      </c>
      <c r="L3" s="1">
        <v>0.255</v>
      </c>
      <c r="M3" s="1">
        <v>0.253</v>
      </c>
      <c r="N3" s="1">
        <v>0.26400000000000001</v>
      </c>
      <c r="O3" s="1">
        <v>0.217</v>
      </c>
      <c r="P3" s="4">
        <v>0.24291672549520912</v>
      </c>
      <c r="Q3" s="4">
        <v>0.18</v>
      </c>
      <c r="W3" s="41">
        <v>0.14942489965257869</v>
      </c>
      <c r="X3" s="41">
        <f>'Travis County '!AG18</f>
        <v>0.11596693329251023</v>
      </c>
      <c r="Y3" s="45">
        <f>'Travis County '!AH18</f>
        <v>2.3485866994339008E-2</v>
      </c>
      <c r="Z3" s="41">
        <f>'Travis County '!AI18</f>
        <v>0.12255138101532663</v>
      </c>
      <c r="AA3" s="41">
        <f>'Travis County '!AJ18</f>
        <v>2.466867145627729E-2</v>
      </c>
    </row>
    <row r="4" spans="1:27" ht="31.5" customHeight="1" x14ac:dyDescent="0.2">
      <c r="A4" s="3" t="s">
        <v>5</v>
      </c>
      <c r="B4" s="1">
        <v>0.122</v>
      </c>
      <c r="C4" s="1"/>
      <c r="D4" s="1"/>
      <c r="E4" s="1"/>
      <c r="F4" s="1"/>
      <c r="G4" s="1">
        <v>0.17100000000000001</v>
      </c>
      <c r="H4" s="1">
        <v>0.16</v>
      </c>
      <c r="I4" s="1">
        <v>0.158</v>
      </c>
      <c r="J4" s="1">
        <v>0.156</v>
      </c>
      <c r="K4" s="1">
        <v>0.187</v>
      </c>
      <c r="L4" s="1">
        <v>0.20100000000000001</v>
      </c>
      <c r="M4" s="1">
        <v>0.19800000000000001</v>
      </c>
      <c r="N4" s="1">
        <v>0.21199999999999999</v>
      </c>
      <c r="O4" s="1">
        <v>0.17800000000000002</v>
      </c>
      <c r="P4" s="4">
        <v>0.19905576003577449</v>
      </c>
      <c r="Q4" s="4">
        <v>0.15</v>
      </c>
      <c r="W4" s="41">
        <v>0.13139889282826397</v>
      </c>
      <c r="X4" s="41">
        <f>MSA!AG16</f>
        <v>9.8815558984234525E-2</v>
      </c>
      <c r="Y4" s="45">
        <f>MSA!AH16</f>
        <v>1.3989791484069442E-2</v>
      </c>
      <c r="Z4" s="41">
        <f>MSA!AI16</f>
        <v>0.10606338052347872</v>
      </c>
      <c r="AA4" s="45">
        <f>MSA!AJ16</f>
        <v>1.604003701014357E-2</v>
      </c>
    </row>
    <row r="5" spans="1:27" x14ac:dyDescent="0.2">
      <c r="A5" s="2" t="s">
        <v>2</v>
      </c>
      <c r="B5" s="1">
        <v>0.20499999999999999</v>
      </c>
      <c r="C5" s="1"/>
      <c r="D5" s="1"/>
      <c r="E5" s="1"/>
      <c r="F5" s="1"/>
      <c r="G5" s="1">
        <v>0.249</v>
      </c>
      <c r="H5" s="1">
        <v>0.23899999999999999</v>
      </c>
      <c r="I5" s="1">
        <v>0.23200000000000001</v>
      </c>
      <c r="J5" s="1">
        <v>0.22500000000000001</v>
      </c>
      <c r="K5" s="1">
        <v>0.24399999999999999</v>
      </c>
      <c r="L5" s="1">
        <v>0.25700000000000001</v>
      </c>
      <c r="M5" s="1">
        <v>0.26600000000000001</v>
      </c>
      <c r="N5" s="1">
        <v>0.25800000000000001</v>
      </c>
      <c r="O5" s="1">
        <v>0.25</v>
      </c>
      <c r="P5" s="4">
        <v>0.24579126062944542</v>
      </c>
      <c r="Q5" s="4">
        <v>0.23</v>
      </c>
      <c r="W5" s="41">
        <v>0.19559880265933949</v>
      </c>
      <c r="X5" s="41">
        <f>Texas!AG16</f>
        <v>0.19168177404789549</v>
      </c>
      <c r="Y5" s="45">
        <f>Texas!AH16</f>
        <v>4.2414055723319051E-3</v>
      </c>
      <c r="Z5" s="41">
        <f>Texas!AI16</f>
        <v>0.18383132902832869</v>
      </c>
      <c r="AA5" s="45">
        <f>Texas!AJ16</f>
        <v>4.9934876911494888E-3</v>
      </c>
    </row>
    <row r="6" spans="1:27" x14ac:dyDescent="0.2">
      <c r="A6" s="2" t="s">
        <v>3</v>
      </c>
      <c r="B6" s="1">
        <v>0.16600000000000001</v>
      </c>
      <c r="C6" s="1"/>
      <c r="D6" s="1"/>
      <c r="E6" s="1"/>
      <c r="F6" s="1"/>
      <c r="G6" s="1">
        <v>0.185</v>
      </c>
      <c r="H6" s="1">
        <v>0.183</v>
      </c>
      <c r="I6" s="1">
        <v>0.18</v>
      </c>
      <c r="J6" s="1">
        <v>0.182</v>
      </c>
      <c r="K6" s="1">
        <v>0.2</v>
      </c>
      <c r="L6" s="1">
        <v>0.216</v>
      </c>
      <c r="M6" s="1">
        <v>0.22500000000000001</v>
      </c>
      <c r="N6" s="1">
        <v>0.22600000000000001</v>
      </c>
      <c r="O6" s="1">
        <v>0.222</v>
      </c>
      <c r="P6" s="4">
        <v>0.21669807561452942</v>
      </c>
      <c r="Q6" s="4">
        <v>0.21</v>
      </c>
      <c r="W6" s="41">
        <v>0.16934585327724425</v>
      </c>
      <c r="X6" s="41">
        <f>USA!AG16</f>
        <v>0.16258706316539584</v>
      </c>
      <c r="Y6" s="45">
        <f>USA!AH16</f>
        <v>1.2423055697892333E-3</v>
      </c>
      <c r="Z6" s="41">
        <f>USA!AI16</f>
        <v>0.15993942984061346</v>
      </c>
      <c r="AA6" s="45">
        <f>USA!AJ16</f>
        <v>1.4460718326888269E-3</v>
      </c>
    </row>
    <row r="8" spans="1:27" x14ac:dyDescent="0.2">
      <c r="A8" t="s">
        <v>4</v>
      </c>
    </row>
    <row r="9" spans="1:27" x14ac:dyDescent="0.2">
      <c r="A9" s="2"/>
    </row>
  </sheetData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"/>
  <sheetViews>
    <sheetView zoomScale="130" zoomScaleNormal="130" workbookViewId="0">
      <selection activeCell="A2" sqref="A2"/>
    </sheetView>
  </sheetViews>
  <sheetFormatPr defaultRowHeight="14.25" x14ac:dyDescent="0.2"/>
  <cols>
    <col min="1" max="1" width="22.625" customWidth="1"/>
    <col min="3" max="3" width="11.125" bestFit="1" customWidth="1"/>
    <col min="4" max="4" width="9.125" bestFit="1" customWidth="1"/>
    <col min="5" max="5" width="11.125" bestFit="1" customWidth="1"/>
    <col min="6" max="6" width="9.125" bestFit="1" customWidth="1"/>
    <col min="7" max="7" width="11.125" bestFit="1" customWidth="1"/>
    <col min="8" max="8" width="9.125" bestFit="1" customWidth="1"/>
    <col min="9" max="9" width="11.125" bestFit="1" customWidth="1"/>
    <col min="10" max="10" width="9.125" bestFit="1" customWidth="1"/>
    <col min="11" max="11" width="11.125" bestFit="1" customWidth="1"/>
    <col min="12" max="12" width="9.125" bestFit="1" customWidth="1"/>
    <col min="13" max="13" width="11.125" bestFit="1" customWidth="1"/>
    <col min="14" max="14" width="9.125" bestFit="1" customWidth="1"/>
    <col min="15" max="15" width="11.125" bestFit="1" customWidth="1"/>
    <col min="16" max="16" width="9.125" bestFit="1" customWidth="1"/>
    <col min="17" max="17" width="11.125" bestFit="1" customWidth="1"/>
    <col min="18" max="18" width="10.125" bestFit="1" customWidth="1"/>
    <col min="19" max="19" width="11.125" bestFit="1" customWidth="1"/>
    <col min="20" max="20" width="10.125" bestFit="1" customWidth="1"/>
    <col min="31" max="31" width="10.75" customWidth="1"/>
    <col min="32" max="32" width="8" customWidth="1"/>
    <col min="33" max="33" width="9.875" customWidth="1"/>
    <col min="34" max="34" width="7.75" customWidth="1"/>
    <col min="35" max="35" width="11.75" bestFit="1" customWidth="1"/>
    <col min="36" max="36" width="9.5" bestFit="1" customWidth="1"/>
  </cols>
  <sheetData>
    <row r="1" spans="1:36" s="2" customFormat="1" x14ac:dyDescent="0.2">
      <c r="C1" s="2">
        <v>2007</v>
      </c>
      <c r="D1" s="2" t="s">
        <v>6</v>
      </c>
      <c r="E1" s="2">
        <v>2008</v>
      </c>
      <c r="F1" s="2" t="s">
        <v>6</v>
      </c>
      <c r="G1" s="2">
        <v>2009</v>
      </c>
      <c r="H1" s="2" t="s">
        <v>6</v>
      </c>
      <c r="I1" s="2">
        <v>2010</v>
      </c>
      <c r="J1" s="2" t="s">
        <v>6</v>
      </c>
      <c r="K1" s="2">
        <v>2011</v>
      </c>
      <c r="L1" s="2" t="s">
        <v>6</v>
      </c>
      <c r="M1" s="2">
        <v>2012</v>
      </c>
      <c r="N1" s="2" t="s">
        <v>6</v>
      </c>
      <c r="O1" s="2">
        <v>2013</v>
      </c>
      <c r="P1" s="2" t="s">
        <v>6</v>
      </c>
      <c r="Q1" s="2">
        <v>2014</v>
      </c>
      <c r="R1" s="2" t="s">
        <v>6</v>
      </c>
      <c r="S1" s="2">
        <v>2015</v>
      </c>
      <c r="T1" s="2" t="s">
        <v>6</v>
      </c>
      <c r="U1" s="2">
        <v>2016</v>
      </c>
      <c r="V1" s="2" t="s">
        <v>6</v>
      </c>
      <c r="W1" s="2">
        <v>2017</v>
      </c>
      <c r="X1" s="2" t="s">
        <v>6</v>
      </c>
      <c r="Y1" s="2">
        <v>2018</v>
      </c>
      <c r="Z1" s="2" t="s">
        <v>6</v>
      </c>
      <c r="AA1" s="2">
        <v>2019</v>
      </c>
      <c r="AB1" s="2" t="s">
        <v>6</v>
      </c>
      <c r="AC1" s="2" t="s">
        <v>25</v>
      </c>
      <c r="AD1" s="2" t="s">
        <v>6</v>
      </c>
      <c r="AE1" s="2">
        <v>2021</v>
      </c>
      <c r="AF1" s="2" t="s">
        <v>6</v>
      </c>
      <c r="AG1" s="2">
        <v>2022</v>
      </c>
      <c r="AH1" s="2" t="s">
        <v>6</v>
      </c>
      <c r="AI1" s="2">
        <v>2023</v>
      </c>
      <c r="AJ1" s="2" t="s">
        <v>6</v>
      </c>
    </row>
    <row r="2" spans="1:36" ht="13.15" customHeight="1" x14ac:dyDescent="0.2">
      <c r="A2" s="2" t="s">
        <v>31</v>
      </c>
    </row>
    <row r="3" spans="1:36" ht="44.45" customHeight="1" x14ac:dyDescent="0.2">
      <c r="A3" s="5" t="s">
        <v>7</v>
      </c>
      <c r="C3" s="29">
        <v>172770</v>
      </c>
      <c r="D3" s="29">
        <v>5383</v>
      </c>
      <c r="E3" s="29">
        <v>179331</v>
      </c>
      <c r="F3" s="29">
        <v>5862</v>
      </c>
      <c r="G3" s="29">
        <v>173645</v>
      </c>
      <c r="H3" s="29">
        <v>3653</v>
      </c>
      <c r="I3" s="29">
        <v>177201</v>
      </c>
      <c r="J3" s="29">
        <v>4182</v>
      </c>
      <c r="K3" s="29">
        <v>179207</v>
      </c>
      <c r="L3" s="29">
        <v>5699</v>
      </c>
      <c r="M3" s="29">
        <v>179792</v>
      </c>
      <c r="N3" s="29">
        <v>4415</v>
      </c>
      <c r="O3" s="29">
        <v>189513</v>
      </c>
      <c r="P3" s="29">
        <v>4516</v>
      </c>
      <c r="Q3" s="29">
        <v>194355</v>
      </c>
      <c r="R3" s="29">
        <v>4516</v>
      </c>
      <c r="S3" s="29">
        <v>193220</v>
      </c>
      <c r="T3" s="29">
        <v>5482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9">
        <v>181020</v>
      </c>
      <c r="AF3" s="29">
        <v>9367.2652359159765</v>
      </c>
      <c r="AG3" s="29">
        <v>166718</v>
      </c>
      <c r="AH3" s="29">
        <v>6972.4343668477795</v>
      </c>
      <c r="AI3" s="29">
        <v>166885</v>
      </c>
      <c r="AJ3" s="29">
        <v>7371.8720824496131</v>
      </c>
    </row>
    <row r="4" spans="1:36" x14ac:dyDescent="0.2">
      <c r="A4" s="7" t="s">
        <v>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AE4" s="29"/>
      <c r="AF4" s="29"/>
      <c r="AG4" s="29"/>
      <c r="AH4" s="29"/>
      <c r="AI4" s="29"/>
      <c r="AJ4" s="29"/>
    </row>
    <row r="5" spans="1:36" x14ac:dyDescent="0.2">
      <c r="A5" t="s">
        <v>9</v>
      </c>
      <c r="C5" s="29">
        <v>17168</v>
      </c>
      <c r="D5" s="29">
        <v>3330</v>
      </c>
      <c r="E5" s="29">
        <v>18446</v>
      </c>
      <c r="F5" s="29">
        <v>4135</v>
      </c>
      <c r="G5" s="29">
        <v>20927</v>
      </c>
      <c r="H5" s="29">
        <v>5245</v>
      </c>
      <c r="I5" s="29">
        <v>23720</v>
      </c>
      <c r="J5" s="29">
        <v>4319</v>
      </c>
      <c r="K5" s="29">
        <v>22215</v>
      </c>
      <c r="L5" s="29">
        <v>4610</v>
      </c>
      <c r="M5" s="29">
        <v>27528</v>
      </c>
      <c r="N5" s="29">
        <v>5046</v>
      </c>
      <c r="O5" s="29">
        <v>20415</v>
      </c>
      <c r="P5" s="29">
        <v>3665</v>
      </c>
      <c r="Q5" s="29">
        <v>21014</v>
      </c>
      <c r="R5" s="29">
        <v>6015</v>
      </c>
      <c r="S5" s="29">
        <v>16187</v>
      </c>
      <c r="T5" s="29">
        <v>5081</v>
      </c>
      <c r="AE5" s="29">
        <v>19047</v>
      </c>
      <c r="AF5" s="29">
        <v>11072</v>
      </c>
      <c r="AG5" s="29">
        <v>13345</v>
      </c>
      <c r="AH5" s="29">
        <v>4370.6478924754392</v>
      </c>
      <c r="AI5" s="29">
        <v>14270</v>
      </c>
      <c r="AJ5" s="29">
        <v>5473.2149601491083</v>
      </c>
    </row>
    <row r="6" spans="1:36" x14ac:dyDescent="0.2">
      <c r="A6" t="s">
        <v>10</v>
      </c>
      <c r="C6" s="29">
        <v>23877</v>
      </c>
      <c r="D6" s="29">
        <v>4877</v>
      </c>
      <c r="E6" s="29">
        <v>21517</v>
      </c>
      <c r="F6" s="29">
        <v>4720</v>
      </c>
      <c r="G6" s="29">
        <v>26681</v>
      </c>
      <c r="H6" s="29">
        <v>4360</v>
      </c>
      <c r="I6" s="29">
        <v>25500</v>
      </c>
      <c r="J6" s="29">
        <v>4321</v>
      </c>
      <c r="K6" s="29">
        <v>29918</v>
      </c>
      <c r="L6" s="29">
        <v>5389</v>
      </c>
      <c r="M6" s="29">
        <v>26407</v>
      </c>
      <c r="N6" s="29">
        <v>4709</v>
      </c>
      <c r="O6" s="29">
        <v>24398</v>
      </c>
      <c r="P6" s="29">
        <v>4610</v>
      </c>
      <c r="Q6" s="29">
        <v>31089</v>
      </c>
      <c r="R6" s="29">
        <v>10005</v>
      </c>
      <c r="S6" s="29">
        <v>22745</v>
      </c>
      <c r="T6" s="29">
        <v>9221</v>
      </c>
      <c r="AE6" s="29">
        <v>11369</v>
      </c>
      <c r="AF6" s="29">
        <v>9844</v>
      </c>
      <c r="AG6" s="29">
        <v>9957</v>
      </c>
      <c r="AH6" s="29">
        <v>3791.0123977639537</v>
      </c>
      <c r="AI6" s="29">
        <v>11828</v>
      </c>
      <c r="AJ6" s="29">
        <v>3446.2074806952642</v>
      </c>
    </row>
    <row r="7" spans="1:36" x14ac:dyDescent="0.2">
      <c r="A7" t="s">
        <v>11</v>
      </c>
      <c r="C7" s="29">
        <v>13224</v>
      </c>
      <c r="D7" s="29">
        <v>3583</v>
      </c>
      <c r="E7" s="29">
        <v>12192</v>
      </c>
      <c r="F7" s="29">
        <v>3437</v>
      </c>
      <c r="G7" s="29">
        <v>12832</v>
      </c>
      <c r="H7" s="29">
        <v>3466</v>
      </c>
      <c r="I7" s="29">
        <v>12699</v>
      </c>
      <c r="J7" s="29">
        <v>2948</v>
      </c>
      <c r="K7" s="29">
        <v>12563</v>
      </c>
      <c r="L7" s="29">
        <v>3909</v>
      </c>
      <c r="M7" s="29">
        <v>10926</v>
      </c>
      <c r="N7" s="29">
        <v>2931</v>
      </c>
      <c r="O7" s="29">
        <v>10796</v>
      </c>
      <c r="P7" s="29">
        <v>3152</v>
      </c>
      <c r="Q7" s="29">
        <v>11450</v>
      </c>
      <c r="R7" s="29">
        <v>4272</v>
      </c>
      <c r="S7" s="29">
        <v>13865</v>
      </c>
      <c r="T7" s="29">
        <v>4597</v>
      </c>
      <c r="AE7" s="29">
        <v>6519</v>
      </c>
      <c r="AF7" s="29">
        <v>4575</v>
      </c>
      <c r="AG7" s="29">
        <v>3213</v>
      </c>
      <c r="AH7" s="29">
        <v>1658.1025300022916</v>
      </c>
      <c r="AI7" s="29">
        <v>5740</v>
      </c>
      <c r="AJ7" s="29">
        <v>2355.2490314189708</v>
      </c>
    </row>
    <row r="8" spans="1:36" x14ac:dyDescent="0.2">
      <c r="A8" t="s">
        <v>12</v>
      </c>
      <c r="C8" s="29">
        <v>26074</v>
      </c>
      <c r="D8" s="29">
        <v>4243</v>
      </c>
      <c r="E8" s="29">
        <v>30032</v>
      </c>
      <c r="F8" s="29">
        <v>3997</v>
      </c>
      <c r="G8" s="29">
        <v>25818</v>
      </c>
      <c r="H8" s="29">
        <v>4678</v>
      </c>
      <c r="I8" s="29">
        <v>28503</v>
      </c>
      <c r="J8" s="29">
        <v>4125</v>
      </c>
      <c r="K8" s="29">
        <v>22622</v>
      </c>
      <c r="L8" s="29">
        <v>4455</v>
      </c>
      <c r="M8" s="29">
        <v>23556</v>
      </c>
      <c r="N8" s="29">
        <v>3997</v>
      </c>
      <c r="O8" s="29">
        <v>28014</v>
      </c>
      <c r="P8" s="29">
        <v>4938</v>
      </c>
      <c r="Q8" s="29">
        <v>26516</v>
      </c>
      <c r="R8" s="29">
        <v>12734</v>
      </c>
      <c r="S8" s="29">
        <v>33030</v>
      </c>
      <c r="T8" s="29">
        <v>14262</v>
      </c>
      <c r="AE8" s="29">
        <v>21704</v>
      </c>
      <c r="AF8" s="29">
        <v>14233</v>
      </c>
      <c r="AG8" s="29">
        <v>30337</v>
      </c>
      <c r="AH8" s="29">
        <v>6619.9345162924383</v>
      </c>
      <c r="AI8" s="29">
        <v>22930</v>
      </c>
      <c r="AJ8" s="29">
        <v>5243.4207345968334</v>
      </c>
    </row>
    <row r="9" spans="1:36" s="2" customFormat="1" x14ac:dyDescent="0.2">
      <c r="A9" s="2" t="s">
        <v>13</v>
      </c>
      <c r="C9" s="33">
        <f>SUM(C5:C8)</f>
        <v>80343</v>
      </c>
      <c r="D9" s="33">
        <f>SQRT(SUMSQ(D5:D8))</f>
        <v>8106.4768549598657</v>
      </c>
      <c r="E9" s="33">
        <f>SUM(E5:E8)</f>
        <v>82187</v>
      </c>
      <c r="F9" s="33">
        <f>SQRT(SUMSQ(F5:F8))</f>
        <v>8195.4623420524604</v>
      </c>
      <c r="G9" s="33">
        <f>SUM(G5:G8)</f>
        <v>86258</v>
      </c>
      <c r="H9" s="33">
        <f>SQRT(SUMSQ(H5:H8))</f>
        <v>8967.5227906038799</v>
      </c>
      <c r="I9" s="33">
        <f>SUM(I5:I8)</f>
        <v>90422</v>
      </c>
      <c r="J9" s="33">
        <f>SQRT(SUMSQ(J5:J8))</f>
        <v>7939.2147596597988</v>
      </c>
      <c r="K9" s="33">
        <f>SUM(K5:K8)</f>
        <v>87318</v>
      </c>
      <c r="L9" s="33">
        <f>SQRT(SUMSQ(L5:L8))</f>
        <v>9242.333417487167</v>
      </c>
      <c r="M9" s="33">
        <f>SUM(M5:M8)</f>
        <v>88417</v>
      </c>
      <c r="N9" s="33">
        <f>SQRT(SUMSQ(N5:N8))</f>
        <v>8497.2682080772283</v>
      </c>
      <c r="O9" s="33">
        <f>SUM(O5:O8)</f>
        <v>83623</v>
      </c>
      <c r="P9" s="33">
        <f>SQRT(SUMSQ(P5:P8))</f>
        <v>8306.8208720304065</v>
      </c>
      <c r="Q9" s="33">
        <f>SUM(Q5:Q8)</f>
        <v>90069</v>
      </c>
      <c r="R9" s="33">
        <f>SQRT(SUMSQ(R5:R8))</f>
        <v>17795.645253825442</v>
      </c>
      <c r="S9" s="33">
        <f>SUM(S5:S8)</f>
        <v>85827</v>
      </c>
      <c r="T9" s="33">
        <f>SQRT(SUMSQ(T5:T8))</f>
        <v>18313.395507114459</v>
      </c>
      <c r="U9" s="34">
        <f>SUM(U5:U8)</f>
        <v>0</v>
      </c>
      <c r="V9" s="34">
        <f>SQRT(SUMSQ(V5:V8))</f>
        <v>0</v>
      </c>
      <c r="W9" s="34">
        <f>SUM(W5:W8)</f>
        <v>0</v>
      </c>
      <c r="X9" s="34">
        <f>SQRT(SUMSQ(X5:X8))</f>
        <v>0</v>
      </c>
      <c r="Y9" s="34">
        <f>SUM(Y5:Y8)</f>
        <v>0</v>
      </c>
      <c r="Z9" s="34">
        <f>SQRT(SUMSQ(Z5:Z8))</f>
        <v>0</v>
      </c>
      <c r="AA9" s="34">
        <f>SUM(AA5:AA8)</f>
        <v>0</v>
      </c>
      <c r="AB9" s="34">
        <f>SQRT(SUMSQ(AB5:AB8))</f>
        <v>0</v>
      </c>
      <c r="AC9" s="34">
        <f>SUM(AC5:AC8)</f>
        <v>0</v>
      </c>
      <c r="AD9" s="34">
        <f>SQRT(SUMSQ(AD5:AD8))</f>
        <v>0</v>
      </c>
      <c r="AE9" s="34">
        <f>SUM(AE5:AE8)</f>
        <v>58639</v>
      </c>
      <c r="AF9" s="34">
        <f>SQRT(SUMSQ(AF5:AF8))</f>
        <v>21047.623001184718</v>
      </c>
      <c r="AG9" s="34">
        <f>SUM(AG5:AG8)</f>
        <v>56852</v>
      </c>
      <c r="AH9" s="34">
        <f>SQRT(SUMSQ(AH5:AH8))</f>
        <v>8946.9086840092423</v>
      </c>
      <c r="AI9" s="33">
        <f>SUM(AI5:AI8)</f>
        <v>54768</v>
      </c>
      <c r="AJ9" s="33">
        <f>SQRT(SUMSQ(AJ5:AJ8))</f>
        <v>8652.9236099713726</v>
      </c>
    </row>
    <row r="10" spans="1:36" s="2" customFormat="1" x14ac:dyDescent="0.2">
      <c r="A10" s="2" t="s">
        <v>14</v>
      </c>
      <c r="C10" s="39">
        <f>C9/C3</f>
        <v>0.46502865080743183</v>
      </c>
      <c r="D10" s="39">
        <f>(SQRT(D9^2-(C10^2*D3^2)))/C3</f>
        <v>4.4627533578958399E-2</v>
      </c>
      <c r="E10" s="39">
        <f>E9/E3</f>
        <v>0.45829778454366504</v>
      </c>
      <c r="F10" s="39">
        <f>(SQRT(F9^2-(E10^2*F3^2)))/E3</f>
        <v>4.3174998487416523E-2</v>
      </c>
      <c r="G10" s="39">
        <f>G9/G3</f>
        <v>0.49674911457283538</v>
      </c>
      <c r="H10" s="39">
        <f>(SQRT(H9^2-(G10^2*H3^2)))/G3</f>
        <v>5.0574473726847195E-2</v>
      </c>
      <c r="I10" s="39">
        <f>I9/I3</f>
        <v>0.51027928736293815</v>
      </c>
      <c r="J10" s="39">
        <f>(SQRT(J9^2-(I10^2*J3^2)))/I3</f>
        <v>4.315461178139951E-2</v>
      </c>
      <c r="K10" s="39">
        <f>K9/K3</f>
        <v>0.48724659193000275</v>
      </c>
      <c r="L10" s="39">
        <f>(SQRT(L9^2-(K10^2*L3^2)))/K3</f>
        <v>4.9190756813451912E-2</v>
      </c>
      <c r="M10" s="39">
        <f>M9/M3</f>
        <v>0.49177382753403931</v>
      </c>
      <c r="N10" s="39">
        <f>(SQRT(N9^2-(M10^2*N3^2)))/M3</f>
        <v>4.5692809735733475E-2</v>
      </c>
      <c r="O10" s="39">
        <f>O9/O3</f>
        <v>0.44125205131046419</v>
      </c>
      <c r="P10" s="39">
        <f>(SQRT(P9^2-(O10^2*P3^2)))/O3</f>
        <v>4.2552592699014465E-2</v>
      </c>
      <c r="Q10" s="39">
        <f>Q9/Q3</f>
        <v>0.46342517558076718</v>
      </c>
      <c r="R10" s="39">
        <f>(SQRT(R9^2-(Q10^2*R3^2)))/Q3</f>
        <v>9.0927194823419044E-2</v>
      </c>
      <c r="S10" s="39">
        <f>S9/S3</f>
        <v>0.44419314770727669</v>
      </c>
      <c r="T10" s="39">
        <f>(SQRT(T9^2-(S10^2*T3^2)))/S3</f>
        <v>9.3938424989121916E-2</v>
      </c>
      <c r="U10" s="39" t="e">
        <f>U9/U3</f>
        <v>#DIV/0!</v>
      </c>
      <c r="V10" s="39" t="e">
        <f>(SQRT(V9^2-(U10^2*V3^2)))/U3</f>
        <v>#DIV/0!</v>
      </c>
      <c r="W10" s="39" t="e">
        <f>W9/W3</f>
        <v>#DIV/0!</v>
      </c>
      <c r="X10" s="39" t="e">
        <f>(SQRT(X9^2-(W10^2*X3^2)))/W3</f>
        <v>#DIV/0!</v>
      </c>
      <c r="Y10" s="39" t="e">
        <f>Y9/Y3</f>
        <v>#DIV/0!</v>
      </c>
      <c r="Z10" s="39" t="e">
        <f>(SQRT(Z9^2-(Y10^2*Z3^2)))/Y3</f>
        <v>#DIV/0!</v>
      </c>
      <c r="AA10" s="39" t="e">
        <f>AA9/AA3</f>
        <v>#DIV/0!</v>
      </c>
      <c r="AB10" s="39" t="e">
        <f>(SQRT(AB9^2-(AA10^2*AB3^2)))/AA3</f>
        <v>#DIV/0!</v>
      </c>
      <c r="AC10" s="39" t="e">
        <f>AC9/AC3</f>
        <v>#DIV/0!</v>
      </c>
      <c r="AD10" s="39" t="e">
        <f>(SQRT(AD9^2-(AC10^2*AD3^2)))/AC3</f>
        <v>#DIV/0!</v>
      </c>
      <c r="AE10" s="39">
        <f>AE9/AE3</f>
        <v>0.32393658159319411</v>
      </c>
      <c r="AF10" s="39">
        <f>(SQRT(AF9^2-(AE10^2*AF3^2)))/AE3</f>
        <v>0.11505768616381533</v>
      </c>
      <c r="AG10" s="39">
        <f>AG9/AG3</f>
        <v>0.34100696985328521</v>
      </c>
      <c r="AH10" s="39">
        <f>(SQRT(AH9^2-(AG10^2*AH3^2)))/AG3</f>
        <v>5.173522608816588E-2</v>
      </c>
      <c r="AI10" s="37">
        <f>AI9/AI3</f>
        <v>0.32817808670641457</v>
      </c>
      <c r="AJ10" s="36">
        <f>(SQRT(AJ9^2-(AI10^2*AJ3^2)))/AI3</f>
        <v>4.9781801483039227E-2</v>
      </c>
    </row>
    <row r="11" spans="1:36" x14ac:dyDescent="0.2">
      <c r="A11" t="s">
        <v>15</v>
      </c>
      <c r="C11" s="30">
        <f>C10-D10</f>
        <v>0.42040111722847345</v>
      </c>
      <c r="D11" s="30"/>
      <c r="E11" s="30">
        <f>E10-F10</f>
        <v>0.41512278605624853</v>
      </c>
      <c r="F11" s="30"/>
      <c r="G11" s="30">
        <f>G10-H10</f>
        <v>0.44617464084598818</v>
      </c>
      <c r="H11" s="30"/>
      <c r="I11" s="30">
        <f>I10-J10</f>
        <v>0.46712467558153864</v>
      </c>
      <c r="J11" s="30"/>
      <c r="K11" s="30">
        <f>K10-L10</f>
        <v>0.43805583511655083</v>
      </c>
      <c r="L11" s="30"/>
      <c r="M11" s="30">
        <f>M10-N10</f>
        <v>0.44608101779830583</v>
      </c>
      <c r="N11" s="30"/>
      <c r="O11" s="30">
        <f>O10-P10</f>
        <v>0.39869945861144973</v>
      </c>
      <c r="P11" s="30"/>
      <c r="Q11" s="30">
        <f>Q10-R10</f>
        <v>0.37249798075734813</v>
      </c>
      <c r="R11" s="30"/>
      <c r="S11" s="30">
        <f>S10-T10</f>
        <v>0.35025472271815478</v>
      </c>
      <c r="T11" s="30"/>
      <c r="U11" s="40" t="e">
        <f>U10-V10</f>
        <v>#DIV/0!</v>
      </c>
      <c r="V11" s="40"/>
      <c r="W11" s="40" t="e">
        <f>W10-X10</f>
        <v>#DIV/0!</v>
      </c>
      <c r="X11" s="38"/>
      <c r="Y11" s="40" t="e">
        <f>Y10-Z10</f>
        <v>#DIV/0!</v>
      </c>
      <c r="Z11" s="40"/>
      <c r="AA11" s="40" t="e">
        <f>AA10-AB10</f>
        <v>#DIV/0!</v>
      </c>
      <c r="AB11" s="40"/>
      <c r="AC11" s="40" t="e">
        <f>AC10-AD10</f>
        <v>#DIV/0!</v>
      </c>
      <c r="AD11" s="40"/>
      <c r="AE11" s="40">
        <f>AE10-AF10</f>
        <v>0.20887889542937876</v>
      </c>
      <c r="AF11" s="40"/>
      <c r="AG11" s="40">
        <f>AG10-AH10</f>
        <v>0.28927174376511933</v>
      </c>
      <c r="AH11" s="40"/>
      <c r="AI11" s="41">
        <f>AI10-AJ10</f>
        <v>0.27839628522337534</v>
      </c>
      <c r="AJ11" s="41"/>
    </row>
    <row r="12" spans="1:36" x14ac:dyDescent="0.2">
      <c r="A12" t="s">
        <v>16</v>
      </c>
      <c r="C12" s="30">
        <f>C10+D10</f>
        <v>0.50965618438639027</v>
      </c>
      <c r="D12" s="30"/>
      <c r="E12" s="30">
        <f>E10+F10</f>
        <v>0.50147278303108156</v>
      </c>
      <c r="F12" s="30"/>
      <c r="G12" s="30">
        <f>G10+H10</f>
        <v>0.54732358829968253</v>
      </c>
      <c r="H12" s="30"/>
      <c r="I12" s="30">
        <f>I10+J10</f>
        <v>0.55343389914433772</v>
      </c>
      <c r="J12" s="30"/>
      <c r="K12" s="30">
        <f>K10+L10</f>
        <v>0.53643734874345461</v>
      </c>
      <c r="L12" s="30"/>
      <c r="M12" s="30">
        <f>M10+N10</f>
        <v>0.53746663726977273</v>
      </c>
      <c r="N12" s="30"/>
      <c r="O12" s="30">
        <f>O10+P10</f>
        <v>0.48380464400947865</v>
      </c>
      <c r="P12" s="30"/>
      <c r="Q12" s="30">
        <f>Q10+R10</f>
        <v>0.55435237040418617</v>
      </c>
      <c r="R12" s="30"/>
      <c r="S12" s="30">
        <f>S10+T10</f>
        <v>0.53813157269639866</v>
      </c>
      <c r="T12" s="30"/>
      <c r="U12" s="40" t="e">
        <f>U10+V10</f>
        <v>#DIV/0!</v>
      </c>
      <c r="V12" s="40"/>
      <c r="W12" s="40" t="e">
        <f>W10+X10</f>
        <v>#DIV/0!</v>
      </c>
      <c r="X12" s="40"/>
      <c r="Y12" s="40" t="e">
        <f>Y10+Z10</f>
        <v>#DIV/0!</v>
      </c>
      <c r="Z12" s="40"/>
      <c r="AA12" s="40" t="e">
        <f>AA10+AB10</f>
        <v>#DIV/0!</v>
      </c>
      <c r="AB12" s="40"/>
      <c r="AC12" s="40" t="e">
        <f>AC10+AD10</f>
        <v>#DIV/0!</v>
      </c>
      <c r="AD12" s="40"/>
      <c r="AE12" s="40">
        <f>AE10+AF10</f>
        <v>0.43899426775700945</v>
      </c>
      <c r="AF12" s="40"/>
      <c r="AG12" s="40">
        <f>AG10+AH10</f>
        <v>0.3927421959414511</v>
      </c>
      <c r="AH12" s="40"/>
      <c r="AI12" s="41">
        <f>AI10+AJ10</f>
        <v>0.37795988818945381</v>
      </c>
      <c r="AJ12" s="41"/>
    </row>
    <row r="13" spans="1:36" x14ac:dyDescent="0.2">
      <c r="A13" t="s">
        <v>17</v>
      </c>
      <c r="C13" s="30">
        <f>(D10/1.645)/C10</f>
        <v>5.8338770518640261E-2</v>
      </c>
      <c r="D13" s="30"/>
      <c r="E13" s="30">
        <f>(F10/1.645)/E10</f>
        <v>5.7268877514939101E-2</v>
      </c>
      <c r="F13" s="30"/>
      <c r="G13" s="30">
        <f>(H10/1.645)/G10</f>
        <v>6.1891123760959871E-2</v>
      </c>
      <c r="H13" s="30"/>
      <c r="I13" s="30">
        <f>(J10/1.645)/I10</f>
        <v>5.1410682745159822E-2</v>
      </c>
      <c r="J13" s="30"/>
      <c r="K13" s="30">
        <f>(L10/1.645)/K10</f>
        <v>6.1371790232190304E-2</v>
      </c>
      <c r="L13" s="30"/>
      <c r="M13" s="30">
        <f>(N10/1.645)/M10</f>
        <v>5.6482843288275436E-2</v>
      </c>
      <c r="N13" s="30"/>
      <c r="O13" s="30">
        <f>(P10/1.645)/O10</f>
        <v>5.8623721816534073E-2</v>
      </c>
      <c r="P13" s="30"/>
      <c r="Q13" s="30">
        <f>(R10/1.645)/Q10</f>
        <v>0.11927468204741518</v>
      </c>
      <c r="R13" s="30"/>
      <c r="S13" s="30">
        <f>(T10/1.645)/S10</f>
        <v>0.1285598974681495</v>
      </c>
      <c r="T13" s="30"/>
      <c r="U13" s="31" t="e">
        <f>(V10/1.645)/U10</f>
        <v>#DIV/0!</v>
      </c>
      <c r="V13" s="40"/>
      <c r="W13" s="31" t="e">
        <f>(X10/1.645)/W10</f>
        <v>#DIV/0!</v>
      </c>
      <c r="X13" s="40"/>
      <c r="Y13" s="31" t="e">
        <f>(Z10/1.645)/Y10</f>
        <v>#DIV/0!</v>
      </c>
      <c r="Z13" s="40"/>
      <c r="AA13" s="31" t="e">
        <f>(AB10/1.645)/AA10</f>
        <v>#DIV/0!</v>
      </c>
      <c r="AB13" s="40"/>
      <c r="AC13" s="31" t="e">
        <f>(AD10/1.645)/AC10</f>
        <v>#DIV/0!</v>
      </c>
      <c r="AD13" s="40"/>
      <c r="AE13" s="31">
        <f>(AF10/1.645)/AE10</f>
        <v>0.21591844250023598</v>
      </c>
      <c r="AF13" s="40"/>
      <c r="AG13" s="31">
        <f>(AH10/1.645)/AG10</f>
        <v>9.2226811309638806E-2</v>
      </c>
      <c r="AH13" s="40"/>
      <c r="AI13" s="45">
        <f>(AJ10/1.645)/AI10</f>
        <v>9.2213631953531341E-2</v>
      </c>
      <c r="AJ13" s="41"/>
    </row>
    <row r="14" spans="1:36" x14ac:dyDescent="0.2">
      <c r="A14" s="2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36" s="2" customFormat="1" x14ac:dyDescent="0.2">
      <c r="A15" s="2" t="s">
        <v>18</v>
      </c>
      <c r="C15" s="33">
        <f>SUM(C5:C6)</f>
        <v>41045</v>
      </c>
      <c r="D15" s="33">
        <f>SQRT(SUMSQ(D5:D6))</f>
        <v>5905.4236935210665</v>
      </c>
      <c r="E15" s="33">
        <f>SUM(E5:E6)</f>
        <v>39963</v>
      </c>
      <c r="F15" s="33">
        <f>SQRT(SUMSQ(F5:F6))</f>
        <v>6275.0796807690022</v>
      </c>
      <c r="G15" s="33">
        <f>SUM(G5:G6)</f>
        <v>47608</v>
      </c>
      <c r="H15" s="33">
        <f>SQRT(SUMSQ(H5:H6))</f>
        <v>6820.5296715137893</v>
      </c>
      <c r="I15" s="33">
        <f>SUM(I5:I6)</f>
        <v>49220</v>
      </c>
      <c r="J15" s="33">
        <f>SQRT(SUMSQ(J5:J6))</f>
        <v>6109.4027531338934</v>
      </c>
      <c r="K15" s="33">
        <f>SUM(K5:K6)</f>
        <v>52133</v>
      </c>
      <c r="L15" s="33">
        <f>SQRT(SUMSQ(L5:L6))</f>
        <v>7091.7854592479034</v>
      </c>
      <c r="M15" s="33">
        <f>SUM(M5:M6)</f>
        <v>53935</v>
      </c>
      <c r="N15" s="33">
        <f>SQRT(SUMSQ(N5:N6))</f>
        <v>6901.9415384368476</v>
      </c>
      <c r="O15" s="33">
        <f>SUM(O5:O6)</f>
        <v>44813</v>
      </c>
      <c r="P15" s="33">
        <f>SQRT(SUMSQ(P5:P6))</f>
        <v>5889.3399460380961</v>
      </c>
      <c r="Q15" s="33">
        <v>52103</v>
      </c>
      <c r="R15" s="33">
        <v>11673.913225649743</v>
      </c>
      <c r="S15" s="33">
        <v>38932</v>
      </c>
      <c r="T15" s="33">
        <v>10528.21931762442</v>
      </c>
      <c r="U15" s="34">
        <f>SUM(U5:U6)</f>
        <v>0</v>
      </c>
      <c r="V15" s="34">
        <f>SQRT(SUMSQ(V5:V6))</f>
        <v>0</v>
      </c>
      <c r="W15" s="34">
        <f>SUM(W5:W6)</f>
        <v>0</v>
      </c>
      <c r="X15" s="34">
        <f>SQRT(SUMSQ(X5:X6))</f>
        <v>0</v>
      </c>
      <c r="Y15" s="34">
        <f>SUM(Y5:Y6)</f>
        <v>0</v>
      </c>
      <c r="Z15" s="34">
        <f>SQRT(SUMSQ(Z5:Z6))</f>
        <v>0</v>
      </c>
      <c r="AA15" s="34">
        <f>SUM(AA5:AA6)</f>
        <v>0</v>
      </c>
      <c r="AB15" s="34">
        <f>SQRT(SUMSQ(AB5:AB6))</f>
        <v>0</v>
      </c>
      <c r="AC15" s="34">
        <f>SUM(AC5:AC6)</f>
        <v>0</v>
      </c>
      <c r="AD15" s="34">
        <f>SQRT(SUMSQ(AD5:AD6))</f>
        <v>0</v>
      </c>
      <c r="AE15" s="34">
        <f>SUM(AE5:AE6)</f>
        <v>30416</v>
      </c>
      <c r="AF15" s="34">
        <f>SQRT(SUMSQ(AF5:AF6))</f>
        <v>14815.313699007524</v>
      </c>
      <c r="AG15" s="34">
        <f>SUM(AG5:AG6)</f>
        <v>23302</v>
      </c>
      <c r="AH15" s="34">
        <f>SQRT(SUMSQ(AH5:AH6))</f>
        <v>5785.7011675336289</v>
      </c>
      <c r="AI15" s="33">
        <f>SUM(AI5:AI6)</f>
        <v>26098</v>
      </c>
      <c r="AJ15" s="33">
        <f>SQRT(SUMSQ(AJ5:AJ6))</f>
        <v>6467.7993166145779</v>
      </c>
    </row>
    <row r="16" spans="1:36" s="2" customFormat="1" x14ac:dyDescent="0.2">
      <c r="A16" s="2" t="s">
        <v>19</v>
      </c>
      <c r="C16" s="39">
        <f>C15/C3</f>
        <v>0.23757018000810326</v>
      </c>
      <c r="D16" s="39">
        <f>(SQRT(D15^2-(C16^2*D3^2)))/C3</f>
        <v>3.3369754050059139E-2</v>
      </c>
      <c r="E16" s="39">
        <f>E15/E3</f>
        <v>0.22284490690399317</v>
      </c>
      <c r="F16" s="39">
        <f>(SQRT(F15^2-(E16^2*F3^2)))/E3</f>
        <v>3.4224993134153593E-2</v>
      </c>
      <c r="G16" s="39">
        <f>G15/G3</f>
        <v>0.27416856229663972</v>
      </c>
      <c r="H16" s="39">
        <f>(SQRT(H15^2-(G16^2*H3^2)))/G3</f>
        <v>3.8852804423952489E-2</v>
      </c>
      <c r="I16" s="39">
        <f>I15/I3</f>
        <v>0.27776366950525111</v>
      </c>
      <c r="J16" s="39">
        <f>(SQRT(J15^2-(I16^2*J3^2)))/I3</f>
        <v>3.3848316060303599E-2</v>
      </c>
      <c r="K16" s="39">
        <f>K15/K3</f>
        <v>0.29090939528031828</v>
      </c>
      <c r="L16" s="39">
        <f>(SQRT(L15^2-(K16^2*L3^2)))/K3</f>
        <v>3.8476592348656892E-2</v>
      </c>
      <c r="M16" s="39">
        <f>M15/M3</f>
        <v>0.29998553884488743</v>
      </c>
      <c r="N16" s="39">
        <f>(SQRT(N15^2-(M16^2*N3^2)))/M3</f>
        <v>3.7675060478642851E-2</v>
      </c>
      <c r="O16" s="39">
        <f>O15/O3</f>
        <v>0.23646398927778042</v>
      </c>
      <c r="P16" s="39">
        <f>(SQRT(P15^2-(O16^2*P3^2)))/O3</f>
        <v>3.0561049265981778E-2</v>
      </c>
      <c r="Q16" s="39">
        <f>Q15/Q3</f>
        <v>0.26808160325178154</v>
      </c>
      <c r="R16" s="39">
        <f>(SQRT(R15^2-(Q16^2*R3^2)))/Q3</f>
        <v>5.9741026797973357E-2</v>
      </c>
      <c r="S16" s="39">
        <f>S15/S3</f>
        <v>0.2014905289307525</v>
      </c>
      <c r="T16" s="39">
        <f>(SQRT(T15^2-(S16^2*T3^2)))/S3</f>
        <v>5.418753645346757E-2</v>
      </c>
      <c r="U16" s="39" t="e">
        <f>U15/U3</f>
        <v>#DIV/0!</v>
      </c>
      <c r="V16" s="39" t="e">
        <f>(SQRT(V15^2-(U16^2*V3^2)))/U3</f>
        <v>#DIV/0!</v>
      </c>
      <c r="W16" s="39" t="e">
        <f>W15/W3</f>
        <v>#DIV/0!</v>
      </c>
      <c r="X16" s="39" t="e">
        <f>(SQRT(X15^2-(W16^2*X3^2)))/W3</f>
        <v>#DIV/0!</v>
      </c>
      <c r="Y16" s="39" t="e">
        <f>Y15/Y3</f>
        <v>#DIV/0!</v>
      </c>
      <c r="Z16" s="39" t="e">
        <f>(SQRT(Z15^2-(Y16^2*Z3^2)))/Y3</f>
        <v>#DIV/0!</v>
      </c>
      <c r="AA16" s="39" t="e">
        <f>AA15/AA3</f>
        <v>#DIV/0!</v>
      </c>
      <c r="AB16" s="39" t="e">
        <f>(SQRT(AB15^2-(AA16^2*AB3^2)))/AA3</f>
        <v>#DIV/0!</v>
      </c>
      <c r="AC16" s="39" t="e">
        <f>AC15/AC3</f>
        <v>#DIV/0!</v>
      </c>
      <c r="AD16" s="39" t="e">
        <f>(SQRT(AD15^2-(AC16^2*AD3^2)))/AC3</f>
        <v>#DIV/0!</v>
      </c>
      <c r="AE16" s="39">
        <f>AE15/AE3</f>
        <v>0.16802563252679262</v>
      </c>
      <c r="AF16" s="39">
        <f>(SQRT(AF15^2-(AE16^2*AF3^2)))/AE3</f>
        <v>8.138034891663444E-2</v>
      </c>
      <c r="AG16" s="39">
        <f>AG15/AG3</f>
        <v>0.13976895116304178</v>
      </c>
      <c r="AH16" s="39">
        <f>(SQRT(AH15^2-(AG16^2*AH3^2)))/AG3</f>
        <v>3.4207685280960229E-2</v>
      </c>
      <c r="AI16" s="37">
        <f>AI15/AI3</f>
        <v>0.15638313808910329</v>
      </c>
      <c r="AJ16" s="36">
        <f>(SQRT(AJ15^2-(AI16^2*AJ3^2)))/AI3</f>
        <v>3.8135409666653762E-2</v>
      </c>
    </row>
    <row r="17" spans="1:36" x14ac:dyDescent="0.2">
      <c r="A17" t="s">
        <v>15</v>
      </c>
      <c r="C17" s="30">
        <f>C16-D16</f>
        <v>0.20420042595804411</v>
      </c>
      <c r="D17" s="30"/>
      <c r="E17" s="30">
        <f>E16-F16</f>
        <v>0.18861991376983958</v>
      </c>
      <c r="F17" s="30"/>
      <c r="G17" s="30">
        <f>G16-H16</f>
        <v>0.23531575787268721</v>
      </c>
      <c r="H17" s="30"/>
      <c r="I17" s="30">
        <f>I16-J16</f>
        <v>0.24391535344494752</v>
      </c>
      <c r="J17" s="30"/>
      <c r="K17" s="30">
        <f>K16-L16</f>
        <v>0.25243280293166137</v>
      </c>
      <c r="L17" s="30"/>
      <c r="M17" s="30">
        <f>M16-N16</f>
        <v>0.2623104783662446</v>
      </c>
      <c r="N17" s="30"/>
      <c r="O17" s="30">
        <f>O16-P16</f>
        <v>0.20590294001179865</v>
      </c>
      <c r="P17" s="30"/>
      <c r="Q17" s="30">
        <f>Q16-R16</f>
        <v>0.20834057645380819</v>
      </c>
      <c r="R17" s="31"/>
      <c r="S17" s="30">
        <f>S16-T16</f>
        <v>0.14730299247728493</v>
      </c>
      <c r="T17" s="31"/>
      <c r="U17" s="40" t="e">
        <f>U16-V16</f>
        <v>#DIV/0!</v>
      </c>
      <c r="V17" s="40"/>
      <c r="W17" s="40" t="e">
        <f>W16-X16</f>
        <v>#DIV/0!</v>
      </c>
      <c r="X17" s="40"/>
      <c r="Y17" s="40" t="e">
        <f>Y16-Z16</f>
        <v>#DIV/0!</v>
      </c>
      <c r="Z17" s="40"/>
      <c r="AA17" s="40" t="e">
        <f>AA16-AB16</f>
        <v>#DIV/0!</v>
      </c>
      <c r="AB17" s="40"/>
      <c r="AC17" s="40" t="e">
        <f>AC16-AD16</f>
        <v>#DIV/0!</v>
      </c>
      <c r="AD17" s="40"/>
      <c r="AE17" s="40">
        <f>AE16-AF16</f>
        <v>8.6645283610158177E-2</v>
      </c>
      <c r="AF17" s="40"/>
      <c r="AG17" s="40">
        <f>AG16-AH16</f>
        <v>0.10556126588208155</v>
      </c>
      <c r="AH17" s="40"/>
      <c r="AI17" s="41">
        <f>AI16-AJ16</f>
        <v>0.11824772842244952</v>
      </c>
      <c r="AJ17" s="41"/>
    </row>
    <row r="18" spans="1:36" x14ac:dyDescent="0.2">
      <c r="A18" t="s">
        <v>16</v>
      </c>
      <c r="C18" s="30">
        <f>C16+D16</f>
        <v>0.27093993405816241</v>
      </c>
      <c r="D18" s="30"/>
      <c r="E18" s="30">
        <f>E16+F16</f>
        <v>0.25706990003814678</v>
      </c>
      <c r="F18" s="30"/>
      <c r="G18" s="30">
        <f>G16+H16</f>
        <v>0.31302136672059222</v>
      </c>
      <c r="H18" s="30"/>
      <c r="I18" s="30">
        <f>I16+J16</f>
        <v>0.31161198556555469</v>
      </c>
      <c r="J18" s="30"/>
      <c r="K18" s="30">
        <f>K16+L16</f>
        <v>0.3293859876289752</v>
      </c>
      <c r="L18" s="30"/>
      <c r="M18" s="30">
        <f>M16+N16</f>
        <v>0.33766059932353026</v>
      </c>
      <c r="N18" s="30"/>
      <c r="O18" s="30">
        <f>O16+P16</f>
        <v>0.26702503854376219</v>
      </c>
      <c r="P18" s="30"/>
      <c r="Q18" s="30">
        <f>Q16+R16</f>
        <v>0.32782263004975487</v>
      </c>
      <c r="R18" s="31"/>
      <c r="S18" s="30">
        <f>S16+T16</f>
        <v>0.25567806538422005</v>
      </c>
      <c r="T18" s="31"/>
      <c r="U18" s="40" t="e">
        <f>U16+V16</f>
        <v>#DIV/0!</v>
      </c>
      <c r="V18" s="40"/>
      <c r="W18" s="40" t="e">
        <f>W16+X16</f>
        <v>#DIV/0!</v>
      </c>
      <c r="X18" s="40"/>
      <c r="Y18" s="40" t="e">
        <f>Y16+Z16</f>
        <v>#DIV/0!</v>
      </c>
      <c r="Z18" s="40"/>
      <c r="AA18" s="40" t="e">
        <f>AA16+AB16</f>
        <v>#DIV/0!</v>
      </c>
      <c r="AB18" s="40"/>
      <c r="AC18" s="40" t="e">
        <f>AC16+AD16</f>
        <v>#DIV/0!</v>
      </c>
      <c r="AD18" s="40"/>
      <c r="AE18" s="40">
        <f>AE16+AF16</f>
        <v>0.24940598144342707</v>
      </c>
      <c r="AF18" s="40"/>
      <c r="AG18" s="40">
        <f>AG16+AH16</f>
        <v>0.17397663644400202</v>
      </c>
      <c r="AH18" s="40"/>
      <c r="AI18" s="41">
        <f>AI16+AJ16</f>
        <v>0.19451854775575705</v>
      </c>
      <c r="AJ18" s="41"/>
    </row>
    <row r="19" spans="1:36" x14ac:dyDescent="0.2">
      <c r="A19" t="s">
        <v>17</v>
      </c>
      <c r="C19" s="30">
        <f>(D16/1.645)/C16</f>
        <v>8.5387672692677621E-2</v>
      </c>
      <c r="D19" s="30"/>
      <c r="E19" s="30">
        <f>(F16/1.645)/E16</f>
        <v>9.3362990610401222E-2</v>
      </c>
      <c r="F19" s="30"/>
      <c r="G19" s="30">
        <f>(H16/1.645)/G16</f>
        <v>8.614673358513511E-2</v>
      </c>
      <c r="H19" s="30"/>
      <c r="I19" s="30">
        <f>(J16/1.645)/I16</f>
        <v>7.4079104599556828E-2</v>
      </c>
      <c r="J19" s="30"/>
      <c r="K19" s="30">
        <f>(L16/1.645)/K16</f>
        <v>8.040312937066163E-2</v>
      </c>
      <c r="L19" s="30"/>
      <c r="M19" s="30">
        <f>(N16/1.645)/M16</f>
        <v>7.6346254608242056E-2</v>
      </c>
      <c r="N19" s="30"/>
      <c r="O19" s="30">
        <f>(P16/1.645)/O16</f>
        <v>7.856648916051491E-2</v>
      </c>
      <c r="P19" s="30"/>
      <c r="Q19" s="30">
        <f>(R16/1.645)/Q16</f>
        <v>0.13546895115246194</v>
      </c>
      <c r="R19" s="31"/>
      <c r="S19" s="30">
        <f>(T16/1.645)/S16</f>
        <v>0.16348535992362342</v>
      </c>
      <c r="T19" s="31"/>
      <c r="U19" s="31" t="e">
        <f>(V16/1.645)/U16</f>
        <v>#DIV/0!</v>
      </c>
      <c r="V19" s="40"/>
      <c r="W19" s="31" t="e">
        <f>(X16/1.645)/W16</f>
        <v>#DIV/0!</v>
      </c>
      <c r="X19" s="40"/>
      <c r="Y19" s="31" t="e">
        <f>(Z16/1.645)/Y16</f>
        <v>#DIV/0!</v>
      </c>
      <c r="Z19" s="40"/>
      <c r="AA19" s="31" t="e">
        <f>(AB16/1.645)/AA16</f>
        <v>#DIV/0!</v>
      </c>
      <c r="AB19" s="40"/>
      <c r="AC19" s="31" t="e">
        <f>(AD16/1.645)/AC16</f>
        <v>#DIV/0!</v>
      </c>
      <c r="AD19" s="40"/>
      <c r="AE19" s="31">
        <f>(AF16/1.645)/AE16</f>
        <v>0.29442732030512592</v>
      </c>
      <c r="AF19" s="40"/>
      <c r="AG19" s="31">
        <f>(AH16/1.645)/AG16</f>
        <v>0.14878086503842183</v>
      </c>
      <c r="AH19" s="40"/>
      <c r="AI19" s="45">
        <f>(AJ16/1.645)/AI16</f>
        <v>0.14824245210464629</v>
      </c>
      <c r="AJ19" s="41"/>
    </row>
    <row r="21" spans="1:36" ht="15" x14ac:dyDescent="0.25">
      <c r="A21" t="s">
        <v>23</v>
      </c>
      <c r="AF21" s="6">
        <f>AG15-AE15</f>
        <v>-7114</v>
      </c>
      <c r="AH21" s="11">
        <f>AI15-AG15</f>
        <v>2796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3"/>
  <sheetViews>
    <sheetView topLeftCell="X3" zoomScale="140" zoomScaleNormal="140" workbookViewId="0">
      <selection activeCell="AI17" sqref="AI17"/>
    </sheetView>
  </sheetViews>
  <sheetFormatPr defaultRowHeight="14.25" x14ac:dyDescent="0.2"/>
  <cols>
    <col min="31" max="31" width="11.25" customWidth="1"/>
    <col min="32" max="32" width="11" customWidth="1"/>
    <col min="33" max="33" width="12.75" customWidth="1"/>
    <col min="35" max="35" width="10.125" customWidth="1"/>
    <col min="36" max="36" width="9.125" bestFit="1" customWidth="1"/>
  </cols>
  <sheetData>
    <row r="1" spans="1:36" s="2" customFormat="1" x14ac:dyDescent="0.2">
      <c r="C1" s="2">
        <v>2007</v>
      </c>
      <c r="D1" s="2" t="s">
        <v>6</v>
      </c>
      <c r="E1" s="2">
        <v>2008</v>
      </c>
      <c r="F1" s="2" t="s">
        <v>6</v>
      </c>
      <c r="G1" s="2">
        <v>2009</v>
      </c>
      <c r="H1" s="2" t="s">
        <v>6</v>
      </c>
      <c r="I1" s="2">
        <v>2010</v>
      </c>
      <c r="J1" s="2" t="s">
        <v>6</v>
      </c>
      <c r="K1" s="2">
        <v>2011</v>
      </c>
      <c r="L1" s="2" t="s">
        <v>6</v>
      </c>
      <c r="M1" s="2">
        <v>2012</v>
      </c>
      <c r="N1" s="2" t="s">
        <v>6</v>
      </c>
      <c r="O1" s="2">
        <v>2013</v>
      </c>
      <c r="P1" s="2" t="s">
        <v>6</v>
      </c>
      <c r="Q1" s="2">
        <v>2014</v>
      </c>
      <c r="R1" s="2" t="s">
        <v>6</v>
      </c>
      <c r="S1" s="2">
        <v>2015</v>
      </c>
      <c r="T1" s="2" t="s">
        <v>6</v>
      </c>
      <c r="U1" s="2">
        <v>2016</v>
      </c>
      <c r="V1" s="2" t="s">
        <v>6</v>
      </c>
      <c r="W1" s="2">
        <v>2017</v>
      </c>
      <c r="X1" s="2" t="s">
        <v>6</v>
      </c>
      <c r="Y1" s="2">
        <v>2018</v>
      </c>
      <c r="Z1" s="2" t="s">
        <v>6</v>
      </c>
      <c r="AA1" s="2">
        <v>2019</v>
      </c>
      <c r="AB1" s="2" t="s">
        <v>6</v>
      </c>
      <c r="AC1" s="2" t="s">
        <v>25</v>
      </c>
      <c r="AD1" s="2" t="s">
        <v>6</v>
      </c>
      <c r="AE1" s="2">
        <v>2021</v>
      </c>
      <c r="AF1" s="2" t="s">
        <v>6</v>
      </c>
      <c r="AG1" s="2">
        <v>2022</v>
      </c>
      <c r="AH1" s="2" t="s">
        <v>6</v>
      </c>
      <c r="AI1" s="2">
        <v>2023</v>
      </c>
      <c r="AJ1" s="2" t="s">
        <v>6</v>
      </c>
    </row>
    <row r="2" spans="1:36" x14ac:dyDescent="0.2">
      <c r="A2" s="2" t="s">
        <v>1</v>
      </c>
    </row>
    <row r="3" spans="1:36" ht="114" x14ac:dyDescent="0.2">
      <c r="A3" s="5" t="s">
        <v>7</v>
      </c>
      <c r="C3" s="6">
        <v>242289</v>
      </c>
      <c r="D3">
        <v>511</v>
      </c>
      <c r="E3" s="6">
        <v>249220</v>
      </c>
      <c r="F3" s="6">
        <v>2157</v>
      </c>
      <c r="G3" s="6">
        <v>244649</v>
      </c>
      <c r="H3" s="6">
        <v>1162</v>
      </c>
      <c r="I3" s="6">
        <v>244073</v>
      </c>
      <c r="J3" s="6">
        <v>1563</v>
      </c>
      <c r="K3" s="6">
        <v>252131</v>
      </c>
      <c r="L3">
        <v>846</v>
      </c>
      <c r="M3" s="6">
        <v>256794</v>
      </c>
      <c r="N3" s="6">
        <v>1584</v>
      </c>
      <c r="O3" s="6">
        <v>256556</v>
      </c>
      <c r="P3" s="6">
        <v>1917</v>
      </c>
      <c r="Q3">
        <v>262061</v>
      </c>
      <c r="R3">
        <v>8574</v>
      </c>
      <c r="S3">
        <v>265881</v>
      </c>
      <c r="T3">
        <v>887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9">
        <v>266823</v>
      </c>
      <c r="AF3" s="29">
        <v>7628.3215716171799</v>
      </c>
      <c r="AG3" s="29">
        <v>261290</v>
      </c>
      <c r="AH3" s="29">
        <v>5879.2361748785024</v>
      </c>
      <c r="AI3" s="29">
        <v>259483</v>
      </c>
      <c r="AJ3" s="29">
        <v>6044.1172225561604</v>
      </c>
    </row>
    <row r="4" spans="1:36" x14ac:dyDescent="0.2">
      <c r="A4" s="7" t="s">
        <v>8</v>
      </c>
      <c r="O4" s="8"/>
      <c r="P4" s="8"/>
      <c r="AE4" s="29"/>
      <c r="AF4" s="29"/>
      <c r="AG4" s="29"/>
      <c r="AH4" s="29"/>
      <c r="AI4" s="29"/>
      <c r="AJ4" s="29"/>
    </row>
    <row r="5" spans="1:36" x14ac:dyDescent="0.2">
      <c r="A5" t="s">
        <v>9</v>
      </c>
      <c r="C5" s="6">
        <v>18483</v>
      </c>
      <c r="D5" s="6">
        <v>3345</v>
      </c>
      <c r="E5" s="6">
        <v>20927</v>
      </c>
      <c r="F5" s="6">
        <v>4443</v>
      </c>
      <c r="G5" s="6">
        <v>23181</v>
      </c>
      <c r="H5" s="6">
        <v>5326</v>
      </c>
      <c r="I5" s="6">
        <v>27313</v>
      </c>
      <c r="J5" s="6">
        <v>4832</v>
      </c>
      <c r="K5" s="6">
        <v>26451</v>
      </c>
      <c r="L5" s="6">
        <v>5306</v>
      </c>
      <c r="M5" s="6">
        <v>31939</v>
      </c>
      <c r="N5" s="6">
        <v>5220</v>
      </c>
      <c r="O5" s="6">
        <v>24139</v>
      </c>
      <c r="P5" s="6">
        <v>4349</v>
      </c>
      <c r="Q5">
        <v>28186</v>
      </c>
      <c r="R5">
        <v>7355</v>
      </c>
      <c r="S5">
        <v>19213</v>
      </c>
      <c r="T5">
        <v>5416</v>
      </c>
      <c r="AE5" s="29">
        <v>24211</v>
      </c>
      <c r="AF5" s="29">
        <v>11679</v>
      </c>
      <c r="AG5" s="29">
        <v>16770</v>
      </c>
      <c r="AH5" s="29">
        <v>4633.4837865260733</v>
      </c>
      <c r="AI5" s="29">
        <v>18052</v>
      </c>
      <c r="AJ5" s="29">
        <v>5338.8868690018144</v>
      </c>
    </row>
    <row r="6" spans="1:36" x14ac:dyDescent="0.2">
      <c r="A6" t="s">
        <v>10</v>
      </c>
      <c r="C6" s="6">
        <v>26731</v>
      </c>
      <c r="D6" s="6">
        <v>5030</v>
      </c>
      <c r="E6" s="6">
        <v>26796</v>
      </c>
      <c r="F6" s="6">
        <v>5348</v>
      </c>
      <c r="G6" s="6">
        <v>33509</v>
      </c>
      <c r="H6" s="6">
        <v>5300</v>
      </c>
      <c r="I6" s="6">
        <v>34855</v>
      </c>
      <c r="J6" s="6">
        <v>5554</v>
      </c>
      <c r="K6" s="6">
        <v>37229</v>
      </c>
      <c r="L6" s="6">
        <v>6262</v>
      </c>
      <c r="M6" s="6">
        <v>35852</v>
      </c>
      <c r="N6" s="6">
        <v>5785</v>
      </c>
      <c r="O6" s="6">
        <v>31415</v>
      </c>
      <c r="P6" s="6">
        <v>5760</v>
      </c>
      <c r="Q6">
        <v>35473</v>
      </c>
      <c r="R6">
        <v>10409</v>
      </c>
      <c r="S6">
        <v>29463</v>
      </c>
      <c r="T6">
        <v>11409</v>
      </c>
      <c r="AE6" s="29">
        <v>15659</v>
      </c>
      <c r="AF6" s="29">
        <v>11000</v>
      </c>
      <c r="AG6" s="29">
        <v>13531</v>
      </c>
      <c r="AH6" s="29">
        <v>4080.9076196356123</v>
      </c>
      <c r="AI6" s="29">
        <v>13748</v>
      </c>
      <c r="AJ6" s="29">
        <v>3608.1904051754254</v>
      </c>
    </row>
    <row r="7" spans="1:36" x14ac:dyDescent="0.2">
      <c r="A7" t="s">
        <v>11</v>
      </c>
      <c r="C7" s="6">
        <v>15614</v>
      </c>
      <c r="D7" s="6">
        <v>4002</v>
      </c>
      <c r="E7" s="6">
        <v>14976</v>
      </c>
      <c r="F7" s="6">
        <v>3904</v>
      </c>
      <c r="G7" s="6">
        <v>18794</v>
      </c>
      <c r="H7" s="6">
        <v>4335</v>
      </c>
      <c r="I7" s="6">
        <v>16287</v>
      </c>
      <c r="J7" s="6">
        <v>3396</v>
      </c>
      <c r="K7" s="6">
        <v>14478</v>
      </c>
      <c r="L7" s="6">
        <v>4214</v>
      </c>
      <c r="M7" s="6">
        <v>15905</v>
      </c>
      <c r="N7" s="6">
        <v>3671</v>
      </c>
      <c r="O7" s="6">
        <v>14020</v>
      </c>
      <c r="P7" s="6">
        <v>3833</v>
      </c>
      <c r="Q7">
        <v>13894</v>
      </c>
      <c r="R7">
        <v>4209</v>
      </c>
      <c r="S7">
        <v>17815</v>
      </c>
      <c r="T7">
        <v>5070</v>
      </c>
      <c r="AE7" s="29">
        <v>8098</v>
      </c>
      <c r="AF7" s="29">
        <v>5169</v>
      </c>
      <c r="AG7" s="29">
        <v>7643</v>
      </c>
      <c r="AH7" s="29">
        <v>3147.0923087828232</v>
      </c>
      <c r="AI7" s="29">
        <v>7916</v>
      </c>
      <c r="AJ7" s="29">
        <v>2591.4366671790381</v>
      </c>
    </row>
    <row r="8" spans="1:36" x14ac:dyDescent="0.2">
      <c r="A8" t="s">
        <v>12</v>
      </c>
      <c r="C8" s="6">
        <v>39628</v>
      </c>
      <c r="D8" s="6">
        <v>5049</v>
      </c>
      <c r="E8" s="6">
        <v>38805</v>
      </c>
      <c r="F8" s="6">
        <v>4543</v>
      </c>
      <c r="G8" s="6">
        <v>36612</v>
      </c>
      <c r="H8" s="6">
        <v>5291</v>
      </c>
      <c r="I8" s="6">
        <v>36318</v>
      </c>
      <c r="J8" s="6">
        <v>4447</v>
      </c>
      <c r="K8" s="6">
        <v>34053</v>
      </c>
      <c r="L8" s="6">
        <v>5720</v>
      </c>
      <c r="M8" s="6">
        <v>35059</v>
      </c>
      <c r="N8" s="6">
        <v>5574</v>
      </c>
      <c r="O8" s="6">
        <v>35227</v>
      </c>
      <c r="P8" s="6">
        <v>5981</v>
      </c>
      <c r="Q8">
        <v>36407</v>
      </c>
      <c r="R8">
        <v>15543</v>
      </c>
      <c r="S8">
        <v>44982</v>
      </c>
      <c r="T8">
        <v>15935</v>
      </c>
      <c r="AE8" s="29">
        <v>28992</v>
      </c>
      <c r="AF8" s="29">
        <v>16195</v>
      </c>
      <c r="AG8" s="29">
        <v>42961</v>
      </c>
      <c r="AH8" s="29">
        <v>7518.5283134400715</v>
      </c>
      <c r="AI8" s="29">
        <v>30492</v>
      </c>
      <c r="AJ8" s="29">
        <v>6081.6680277700134</v>
      </c>
    </row>
    <row r="9" spans="1:36" s="2" customFormat="1" x14ac:dyDescent="0.2">
      <c r="A9" s="2" t="s">
        <v>13</v>
      </c>
      <c r="C9" s="33">
        <f>SUM(C5:C8)</f>
        <v>100456</v>
      </c>
      <c r="D9" s="33">
        <f>SQRT(SUMSQ(D5:D8))</f>
        <v>8831.6663206894318</v>
      </c>
      <c r="E9" s="33">
        <f>SUM(E5:E8)</f>
        <v>101504</v>
      </c>
      <c r="F9" s="33">
        <f>SQRT(SUMSQ(F5:F8))</f>
        <v>9177.2227825197751</v>
      </c>
      <c r="G9" s="33">
        <f>SUM(G5:G8)</f>
        <v>112096</v>
      </c>
      <c r="H9" s="33">
        <f>SQRT(SUMSQ(H5:H8))</f>
        <v>10160.865219064763</v>
      </c>
      <c r="I9" s="33">
        <f>SUM(I5:I8)</f>
        <v>114773</v>
      </c>
      <c r="J9" s="33">
        <f>SQRT(SUMSQ(J5:J8))</f>
        <v>9246.8245900957809</v>
      </c>
      <c r="K9" s="33">
        <f>SUM(K5:K8)</f>
        <v>112211</v>
      </c>
      <c r="L9" s="33">
        <f>SQRT(SUMSQ(L5:L8))</f>
        <v>10855.52743997269</v>
      </c>
      <c r="M9" s="33">
        <f>SUM(M5:M8)</f>
        <v>118755</v>
      </c>
      <c r="N9" s="33">
        <f>SQRT(SUMSQ(N5:N8))</f>
        <v>10259.646290199287</v>
      </c>
      <c r="O9" s="33">
        <f>SUM(O5:O8)</f>
        <v>104801</v>
      </c>
      <c r="P9" s="33">
        <f>SQRT(SUMSQ(P5:P8))</f>
        <v>10126.976399696012</v>
      </c>
      <c r="Q9" s="33">
        <f>SUM(Q5:Q8)</f>
        <v>113960</v>
      </c>
      <c r="R9" s="33">
        <f>SQRT(SUMSQ(R5:R8))</f>
        <v>20536.402703492156</v>
      </c>
      <c r="S9" s="34">
        <f>SUM(S5:S8)</f>
        <v>111473</v>
      </c>
      <c r="T9" s="34">
        <f>SQRT(SUMSQ(T5:T8))</f>
        <v>20955.368333675262</v>
      </c>
      <c r="U9" s="34">
        <f>SUM(U5:U8)</f>
        <v>0</v>
      </c>
      <c r="V9" s="34">
        <f>SQRT(SUMSQ(V5:V8))</f>
        <v>0</v>
      </c>
      <c r="W9" s="34">
        <f>SUM(W5:W8)</f>
        <v>0</v>
      </c>
      <c r="X9" s="34">
        <f>SQRT(SUMSQ(X5:X8))</f>
        <v>0</v>
      </c>
      <c r="Y9" s="34">
        <f>SUM(Y5:Y8)</f>
        <v>0</v>
      </c>
      <c r="Z9" s="34">
        <f>SQRT(SUMSQ(Z5:Z8))</f>
        <v>0</v>
      </c>
      <c r="AA9" s="34">
        <f>SUM(AA5:AA8)</f>
        <v>0</v>
      </c>
      <c r="AB9" s="34">
        <f>SQRT(SUMSQ(AB5:AB8))</f>
        <v>0</v>
      </c>
      <c r="AC9" s="34">
        <f>SUM(AC5:AC8)</f>
        <v>0</v>
      </c>
      <c r="AD9" s="34">
        <f>SQRT(SUMSQ(AD5:AD8))</f>
        <v>0</v>
      </c>
      <c r="AE9" s="34">
        <f>SUM(AE5:AE8)</f>
        <v>76960</v>
      </c>
      <c r="AF9" s="34">
        <f>SQRT(SUMSQ(AF5:AF8))</f>
        <v>23375.106994407535</v>
      </c>
      <c r="AG9" s="34">
        <f>SUM(AG5:AG8)</f>
        <v>80905</v>
      </c>
      <c r="AH9" s="34">
        <f>SQRT(SUMSQ(AH5:AH8))</f>
        <v>10225.235302916017</v>
      </c>
      <c r="AI9" s="33">
        <f>SUM(AI5:AI8)</f>
        <v>70208</v>
      </c>
      <c r="AJ9" s="33">
        <f>SQRT(SUMSQ(AJ5:AJ8))</f>
        <v>9231.7377020797121</v>
      </c>
    </row>
    <row r="10" spans="1:36" s="2" customFormat="1" x14ac:dyDescent="0.2">
      <c r="A10" s="2" t="s">
        <v>14</v>
      </c>
      <c r="C10" s="35">
        <f>C9/C3</f>
        <v>0.41461230183788783</v>
      </c>
      <c r="D10" s="35">
        <f>(SQRT(D9^2-(C10^2*D3^2)))/C3</f>
        <v>3.6440468486395546E-2</v>
      </c>
      <c r="E10" s="35">
        <f>E9/E3</f>
        <v>0.40728673461198939</v>
      </c>
      <c r="F10" s="35">
        <f>(SQRT(F9^2-(E10^2*F3^2)))/E3</f>
        <v>3.6654669085321709E-2</v>
      </c>
      <c r="G10" s="35">
        <f>G9/G3</f>
        <v>0.45819112279224522</v>
      </c>
      <c r="H10" s="35">
        <f>(SQRT(H9^2-(G10^2*H3^2)))/G3</f>
        <v>4.1475365000913977E-2</v>
      </c>
      <c r="I10" s="35">
        <f>I9/I3</f>
        <v>0.47024046084573057</v>
      </c>
      <c r="J10" s="35">
        <f>(SQRT(J9^2-(I10^2*J3^2)))/I3</f>
        <v>3.7765619520207704E-2</v>
      </c>
      <c r="K10" s="35">
        <f>K9/K3</f>
        <v>0.44505039047161993</v>
      </c>
      <c r="L10" s="35">
        <f>(SQRT(L9^2-(K10^2*L3^2)))/K3</f>
        <v>4.3029203078704975E-2</v>
      </c>
      <c r="M10" s="35">
        <f>M9/M3</f>
        <v>0.46245239374751745</v>
      </c>
      <c r="N10" s="35">
        <f>(SQRT(N9^2-(M10^2*N3^2)))/M3</f>
        <v>3.985086199406826E-2</v>
      </c>
      <c r="O10" s="35">
        <f>O9/O3</f>
        <v>0.40849171331015449</v>
      </c>
      <c r="P10" s="35">
        <f>(SQRT(P9^2-(O10^2*P3^2)))/O3</f>
        <v>3.9354584715668758E-2</v>
      </c>
      <c r="Q10" s="35">
        <f>Q9/Q3</f>
        <v>0.43486058589412391</v>
      </c>
      <c r="R10" s="39">
        <f>(SQRT(R9^2-(Q10^2*R3^2)))/Q3</f>
        <v>7.706260170084378E-2</v>
      </c>
      <c r="S10" s="39">
        <f>S9/S3</f>
        <v>0.4192589918046043</v>
      </c>
      <c r="T10" s="39">
        <f>(SQRT(T9^2-(S10^2*T3^2)))/S3</f>
        <v>7.8802427705178715E-2</v>
      </c>
      <c r="U10" s="39" t="e">
        <f>U9/U3</f>
        <v>#DIV/0!</v>
      </c>
      <c r="V10" s="39" t="e">
        <f>(SQRT(V9^2-(U10^2*V3^2)))/U3</f>
        <v>#DIV/0!</v>
      </c>
      <c r="W10" s="39" t="e">
        <f>W9/W3</f>
        <v>#DIV/0!</v>
      </c>
      <c r="X10" s="39" t="e">
        <f>(SQRT(X9^2-(W10^2*X3^2)))/W3</f>
        <v>#DIV/0!</v>
      </c>
      <c r="Y10" s="39" t="e">
        <f>Y9/Y3</f>
        <v>#DIV/0!</v>
      </c>
      <c r="Z10" s="39" t="e">
        <f>(SQRT(Z9^2-(Y10^2*Z3^2)))/Y3</f>
        <v>#DIV/0!</v>
      </c>
      <c r="AA10" s="39" t="e">
        <f>AA9/AA3</f>
        <v>#DIV/0!</v>
      </c>
      <c r="AB10" s="39" t="e">
        <f>(SQRT(AB9^2-(AA10^2*AB3^2)))/AA3</f>
        <v>#DIV/0!</v>
      </c>
      <c r="AC10" s="39" t="e">
        <f>AC9/AC3</f>
        <v>#DIV/0!</v>
      </c>
      <c r="AD10" s="39" t="e">
        <f>(SQRT(AD9^2-(AC10^2*AD3^2)))/AC3</f>
        <v>#DIV/0!</v>
      </c>
      <c r="AE10" s="39">
        <f>AE9/AE3</f>
        <v>0.28843090738054816</v>
      </c>
      <c r="AF10" s="39">
        <f>(SQRT(AF9^2-(AE10^2*AF3^2)))/AE3</f>
        <v>8.7216337153047774E-2</v>
      </c>
      <c r="AG10" s="39">
        <f>AG9/AG3</f>
        <v>0.30963680202074323</v>
      </c>
      <c r="AH10" s="39">
        <f>(SQRT(AH9^2-(AG10^2*AH3^2)))/AG3</f>
        <v>3.850848671273302E-2</v>
      </c>
      <c r="AI10" s="37">
        <f>AI9/AI3</f>
        <v>0.2705687848529576</v>
      </c>
      <c r="AJ10" s="2">
        <f>(SQRT(AJ9^2-(AI10^2*AJ3^2)))/AI3</f>
        <v>3.5014767049585289E-2</v>
      </c>
    </row>
    <row r="11" spans="1:36" x14ac:dyDescent="0.2">
      <c r="A11" t="s">
        <v>15</v>
      </c>
      <c r="C11" s="9">
        <f>C10-D10</f>
        <v>0.37817183335149229</v>
      </c>
      <c r="D11" s="9"/>
      <c r="E11" s="9">
        <f>E10-F10</f>
        <v>0.37063206552666766</v>
      </c>
      <c r="F11" s="9"/>
      <c r="G11" s="9">
        <f>G10-H10</f>
        <v>0.41671575779133124</v>
      </c>
      <c r="H11" s="9"/>
      <c r="I11" s="9">
        <f>I10-J10</f>
        <v>0.43247484132552289</v>
      </c>
      <c r="J11" s="9"/>
      <c r="K11" s="9">
        <f>K10-L10</f>
        <v>0.40202118739291492</v>
      </c>
      <c r="L11" s="9"/>
      <c r="M11" s="9">
        <f>M10-N10</f>
        <v>0.42260153175344917</v>
      </c>
      <c r="N11" s="9"/>
      <c r="O11" s="9">
        <f>O10-P10</f>
        <v>0.36913712859448572</v>
      </c>
      <c r="P11" s="9"/>
      <c r="Q11" s="9">
        <f>Q10-R10</f>
        <v>0.35779798419328013</v>
      </c>
      <c r="R11" s="9"/>
      <c r="S11" s="1">
        <f>S10-T10</f>
        <v>0.3404565640994256</v>
      </c>
      <c r="U11" s="40" t="e">
        <f>U10-V10</f>
        <v>#DIV/0!</v>
      </c>
      <c r="V11" s="40"/>
      <c r="W11" s="40" t="e">
        <f>W10-X10</f>
        <v>#DIV/0!</v>
      </c>
      <c r="X11" s="40"/>
      <c r="Y11" s="40" t="e">
        <f>Y10-Z10</f>
        <v>#DIV/0!</v>
      </c>
      <c r="Z11" s="40"/>
      <c r="AA11" s="40" t="e">
        <f>AA10-AB10</f>
        <v>#DIV/0!</v>
      </c>
      <c r="AB11" s="40"/>
      <c r="AC11" s="40" t="e">
        <f>AC10-AD10</f>
        <v>#DIV/0!</v>
      </c>
      <c r="AD11" s="40"/>
      <c r="AE11" s="40">
        <f>AE10-AF10</f>
        <v>0.20121457022750039</v>
      </c>
      <c r="AF11" s="40"/>
      <c r="AG11" s="40">
        <f>AG10-AH10</f>
        <v>0.27112831530801018</v>
      </c>
      <c r="AH11" s="40"/>
      <c r="AI11" s="41">
        <f>AI10-AJ10</f>
        <v>0.23555401780337232</v>
      </c>
    </row>
    <row r="12" spans="1:36" x14ac:dyDescent="0.2">
      <c r="A12" t="s">
        <v>16</v>
      </c>
      <c r="C12" s="9">
        <f>C10+D10</f>
        <v>0.45105277032428337</v>
      </c>
      <c r="D12" s="9"/>
      <c r="E12" s="9">
        <f>E10+F10</f>
        <v>0.44394140369731111</v>
      </c>
      <c r="F12" s="9"/>
      <c r="G12" s="9">
        <f>G10+H10</f>
        <v>0.4996664877931592</v>
      </c>
      <c r="H12" s="9"/>
      <c r="I12" s="9">
        <f>I10+J10</f>
        <v>0.50800608036593831</v>
      </c>
      <c r="J12" s="9"/>
      <c r="K12" s="9">
        <f>K10+L10</f>
        <v>0.48807959355032493</v>
      </c>
      <c r="L12" s="9"/>
      <c r="M12" s="9">
        <f>M10+N10</f>
        <v>0.50230325574158574</v>
      </c>
      <c r="N12" s="9"/>
      <c r="O12" s="9">
        <f>O10+P10</f>
        <v>0.44784629802582326</v>
      </c>
      <c r="P12" s="9"/>
      <c r="Q12" s="9">
        <f>Q10+R10</f>
        <v>0.51192318759496769</v>
      </c>
      <c r="R12" s="9"/>
      <c r="S12" s="9">
        <f>S10+T10</f>
        <v>0.498061419509783</v>
      </c>
      <c r="U12" s="40" t="e">
        <f>U10+V10</f>
        <v>#DIV/0!</v>
      </c>
      <c r="V12" s="40"/>
      <c r="W12" s="40" t="e">
        <f>W10+X10</f>
        <v>#DIV/0!</v>
      </c>
      <c r="X12" s="40"/>
      <c r="Y12" s="40" t="e">
        <f>Y10+Z10</f>
        <v>#DIV/0!</v>
      </c>
      <c r="Z12" s="40"/>
      <c r="AA12" s="40" t="e">
        <f>AA10+AB10</f>
        <v>#DIV/0!</v>
      </c>
      <c r="AB12" s="40"/>
      <c r="AC12" s="40" t="e">
        <f>AC10+AD10</f>
        <v>#DIV/0!</v>
      </c>
      <c r="AD12" s="40"/>
      <c r="AE12" s="40">
        <f>AE10+AF10</f>
        <v>0.37564724453359594</v>
      </c>
      <c r="AF12" s="40"/>
      <c r="AG12" s="40">
        <f>AG10+AH10</f>
        <v>0.34814528873347628</v>
      </c>
      <c r="AH12" s="40"/>
      <c r="AI12" s="41">
        <f>AI10+AJ10</f>
        <v>0.30558355190254288</v>
      </c>
    </row>
    <row r="13" spans="1:36" x14ac:dyDescent="0.2">
      <c r="A13" t="s">
        <v>17</v>
      </c>
      <c r="C13" s="9">
        <f>(D10/1.645)/C10</f>
        <v>5.3428854811725948E-2</v>
      </c>
      <c r="D13" s="9"/>
      <c r="E13" s="9">
        <f>(F10/1.645)/E10</f>
        <v>5.4709549107525408E-2</v>
      </c>
      <c r="F13" s="9"/>
      <c r="G13" s="9">
        <f>(H10/1.645)/G10</f>
        <v>5.5027229006208982E-2</v>
      </c>
      <c r="H13" s="9"/>
      <c r="I13" s="9">
        <f>(J10/1.645)/I10</f>
        <v>4.8821454826005063E-2</v>
      </c>
      <c r="J13" s="9"/>
      <c r="K13" s="9">
        <f>(L10/1.645)/K10</f>
        <v>5.8774401327660333E-2</v>
      </c>
      <c r="L13" s="9"/>
      <c r="M13" s="9">
        <f>(N10/1.645)/M10</f>
        <v>5.2384739160711145E-2</v>
      </c>
      <c r="N13" s="9"/>
      <c r="O13" s="9">
        <f>(P10/1.645)/O10</f>
        <v>5.8566083291411053E-2</v>
      </c>
      <c r="P13" s="9"/>
      <c r="Q13" s="9">
        <f>(R10/1.645)/Q10</f>
        <v>0.10772778196756939</v>
      </c>
      <c r="R13" s="9"/>
      <c r="S13" s="10">
        <f>(T10/1.645)/S10</f>
        <v>0.11425923428555844</v>
      </c>
      <c r="U13" s="31" t="e">
        <f>(V10/1.645)/U10</f>
        <v>#DIV/0!</v>
      </c>
      <c r="V13" s="40"/>
      <c r="W13" s="31" t="e">
        <f>(X10/1.645)/W10</f>
        <v>#DIV/0!</v>
      </c>
      <c r="X13" s="40"/>
      <c r="Y13" s="31" t="e">
        <f>(Z10/1.645)/Y10</f>
        <v>#DIV/0!</v>
      </c>
      <c r="Z13" s="40"/>
      <c r="AA13" s="31" t="e">
        <f>(AB10/1.645)/AA10</f>
        <v>#DIV/0!</v>
      </c>
      <c r="AB13" s="40"/>
      <c r="AC13" s="31" t="e">
        <f>(AD10/1.645)/AC10</f>
        <v>#DIV/0!</v>
      </c>
      <c r="AD13" s="40"/>
      <c r="AE13" s="31">
        <f>(AF10/1.645)/AE10</f>
        <v>0.18381889244314076</v>
      </c>
      <c r="AF13" s="40"/>
      <c r="AG13" s="31">
        <f>(AH10/1.645)/AG10</f>
        <v>7.5602816791354874E-2</v>
      </c>
      <c r="AH13" s="40"/>
      <c r="AI13" s="45">
        <f>(AJ10/1.645)/AI10</f>
        <v>7.8669727870078282E-2</v>
      </c>
    </row>
    <row r="14" spans="1:36" x14ac:dyDescent="0.2">
      <c r="A14" t="s">
        <v>20</v>
      </c>
      <c r="C14" s="11">
        <f t="shared" ref="C14:K14" si="0">C9-D9</f>
        <v>91624.33367931057</v>
      </c>
      <c r="D14" s="11"/>
      <c r="E14" s="11">
        <f t="shared" si="0"/>
        <v>92326.777217480223</v>
      </c>
      <c r="F14" s="11"/>
      <c r="G14" s="11">
        <f t="shared" si="0"/>
        <v>101935.13478093524</v>
      </c>
      <c r="H14" s="11"/>
      <c r="I14" s="11">
        <f t="shared" si="0"/>
        <v>105526.17540990422</v>
      </c>
      <c r="J14" s="11"/>
      <c r="K14" s="11">
        <f t="shared" si="0"/>
        <v>101355.47256002731</v>
      </c>
      <c r="L14" s="11"/>
      <c r="M14" s="11">
        <f>M9-N9</f>
        <v>108495.35370980071</v>
      </c>
      <c r="N14" s="9"/>
      <c r="O14" s="11">
        <f>O9-P9</f>
        <v>94674.02360030399</v>
      </c>
      <c r="P14" s="9"/>
      <c r="Q14" s="11">
        <f>Q9-R9</f>
        <v>93423.59729650784</v>
      </c>
      <c r="R14" s="9"/>
      <c r="S14" s="11">
        <f>S9-T9</f>
        <v>90517.631666324742</v>
      </c>
      <c r="U14" s="11">
        <f>U9-V9</f>
        <v>0</v>
      </c>
      <c r="V14" s="40"/>
      <c r="W14" s="11">
        <f>W9-X9</f>
        <v>0</v>
      </c>
      <c r="X14" s="40"/>
      <c r="Y14" s="11">
        <f>Y9-Z9</f>
        <v>0</v>
      </c>
      <c r="Z14" s="40"/>
      <c r="AA14" s="11">
        <f>AA9-AB9</f>
        <v>0</v>
      </c>
      <c r="AB14" s="40"/>
      <c r="AC14" s="11">
        <f>AC9-AD9</f>
        <v>0</v>
      </c>
      <c r="AD14" s="40"/>
      <c r="AE14" s="11">
        <f>AE9-AF9</f>
        <v>53584.893005592465</v>
      </c>
      <c r="AF14" s="40"/>
      <c r="AG14" s="11">
        <f>AG9-AH9</f>
        <v>70679.764697083985</v>
      </c>
      <c r="AH14" s="40"/>
      <c r="AI14" s="46">
        <f>AI9-AJ9</f>
        <v>60976.262297920286</v>
      </c>
    </row>
    <row r="15" spans="1:36" x14ac:dyDescent="0.2">
      <c r="A15" t="s">
        <v>21</v>
      </c>
      <c r="C15" s="11">
        <f t="shared" ref="C15:K15" si="1">C9+D9</f>
        <v>109287.66632068943</v>
      </c>
      <c r="D15" s="11"/>
      <c r="E15" s="11">
        <f t="shared" si="1"/>
        <v>110681.22278251978</v>
      </c>
      <c r="F15" s="11"/>
      <c r="G15" s="11">
        <f t="shared" si="1"/>
        <v>122256.86521906476</v>
      </c>
      <c r="H15" s="11"/>
      <c r="I15" s="11">
        <f t="shared" si="1"/>
        <v>124019.82459009578</v>
      </c>
      <c r="J15" s="11"/>
      <c r="K15" s="11">
        <f t="shared" si="1"/>
        <v>123066.52743997269</v>
      </c>
      <c r="L15" s="11"/>
      <c r="M15" s="11">
        <f>M9+N9</f>
        <v>129014.64629019929</v>
      </c>
      <c r="N15" s="9"/>
      <c r="O15" s="11">
        <f>O9+P9</f>
        <v>114927.97639969601</v>
      </c>
      <c r="P15" s="9"/>
      <c r="Q15" s="11">
        <f>Q9+R9</f>
        <v>134496.40270349215</v>
      </c>
      <c r="R15" s="9"/>
      <c r="S15" s="11">
        <f>S9+T9</f>
        <v>132428.36833367526</v>
      </c>
      <c r="U15" s="11">
        <f>U9+V9</f>
        <v>0</v>
      </c>
      <c r="V15" s="40"/>
      <c r="W15" s="11">
        <f>W9+X9</f>
        <v>0</v>
      </c>
      <c r="X15" s="40"/>
      <c r="Y15" s="11">
        <f>Y9+Z9</f>
        <v>0</v>
      </c>
      <c r="Z15" s="40"/>
      <c r="AA15" s="11">
        <f>AA9+AB9</f>
        <v>0</v>
      </c>
      <c r="AB15" s="40"/>
      <c r="AC15" s="11">
        <f>AC9+AD9</f>
        <v>0</v>
      </c>
      <c r="AD15" s="40"/>
      <c r="AE15" s="11">
        <f>AE9+AF9</f>
        <v>100335.10699440754</v>
      </c>
      <c r="AF15" s="40"/>
      <c r="AG15" s="11">
        <f>AG9+AH9</f>
        <v>91130.235302916015</v>
      </c>
      <c r="AH15" s="40"/>
      <c r="AI15" s="29">
        <f>AI9+AJ9</f>
        <v>79439.737702079714</v>
      </c>
    </row>
    <row r="16" spans="1:36" x14ac:dyDescent="0.2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36" s="2" customFormat="1" x14ac:dyDescent="0.2">
      <c r="A17" s="2" t="s">
        <v>18</v>
      </c>
      <c r="C17" s="34">
        <f>SUM(C5:C6)</f>
        <v>45214</v>
      </c>
      <c r="D17" s="2">
        <f>SQRT(SUMSQ(D5:D6))</f>
        <v>6040.6891163177734</v>
      </c>
      <c r="E17" s="34">
        <f>SUM(E5:E6)</f>
        <v>47723</v>
      </c>
      <c r="F17" s="2">
        <f>SQRT(SUMSQ(F5:F6))</f>
        <v>6952.7946179935443</v>
      </c>
      <c r="G17" s="34">
        <f>SUM(G5:G6)</f>
        <v>56690</v>
      </c>
      <c r="H17" s="2">
        <f>SQRT(SUMSQ(H5:H6))</f>
        <v>7513.7391490522214</v>
      </c>
      <c r="I17" s="34">
        <f>SUM(I5:I6)</f>
        <v>62168</v>
      </c>
      <c r="J17" s="2">
        <f>SQRT(SUMSQ(J5:J6))</f>
        <v>7361.7348498842312</v>
      </c>
      <c r="K17" s="34">
        <f>SUM(K5:K6)</f>
        <v>63680</v>
      </c>
      <c r="L17" s="2">
        <f>SQRT(SUMSQ(L5:L6))</f>
        <v>8207.6963881469201</v>
      </c>
      <c r="M17" s="34">
        <f>SUM(M5:M6)</f>
        <v>67791</v>
      </c>
      <c r="N17" s="2">
        <f>SQRT(SUMSQ(N5:N6))</f>
        <v>7791.9589962986847</v>
      </c>
      <c r="O17" s="34">
        <f>SUM(O5:O6)</f>
        <v>55554</v>
      </c>
      <c r="P17" s="2">
        <f>SQRT(SUMSQ(P5:P6))</f>
        <v>7217.4372875695981</v>
      </c>
      <c r="Q17" s="34">
        <f>SUM(Q5:Q6)</f>
        <v>63659</v>
      </c>
      <c r="R17" s="2">
        <f>SQRT(SUMSQ(R5:R6))</f>
        <v>12745.324868358593</v>
      </c>
      <c r="S17" s="34">
        <f>SUM(S5:S6)</f>
        <v>48676</v>
      </c>
      <c r="T17" s="2">
        <f>SQRT(SUMSQ(T5:T6))</f>
        <v>12629.265101342991</v>
      </c>
      <c r="U17" s="34">
        <f>SUM(U5:U6)</f>
        <v>0</v>
      </c>
      <c r="V17" s="34">
        <f>SQRT(SUMSQ(V5:V6))</f>
        <v>0</v>
      </c>
      <c r="W17" s="34">
        <f>SUM(W5:W6)</f>
        <v>0</v>
      </c>
      <c r="X17" s="34">
        <f>SQRT(SUMSQ(X5:X6))</f>
        <v>0</v>
      </c>
      <c r="Y17" s="34">
        <f>SUM(Y5:Y6)</f>
        <v>0</v>
      </c>
      <c r="Z17" s="34">
        <f>SQRT(SUMSQ(Z5:Z6))</f>
        <v>0</v>
      </c>
      <c r="AA17" s="34">
        <f>SUM(AA5:AA6)</f>
        <v>0</v>
      </c>
      <c r="AB17" s="34">
        <f>SQRT(SUMSQ(AB5:AB6))</f>
        <v>0</v>
      </c>
      <c r="AC17" s="34">
        <f>SUM(AC5:AC6)</f>
        <v>0</v>
      </c>
      <c r="AD17" s="34">
        <f>SQRT(SUMSQ(AD5:AD6))</f>
        <v>0</v>
      </c>
      <c r="AE17" s="34">
        <f>SUM(AE5:AE6)</f>
        <v>39870</v>
      </c>
      <c r="AF17" s="34">
        <f>SQRT(SUMSQ(AF5:AF6))</f>
        <v>16043.660461378508</v>
      </c>
      <c r="AG17" s="34">
        <f>SUM(AG5:AG6)</f>
        <v>30301</v>
      </c>
      <c r="AH17" s="34">
        <f>SQRT(SUMSQ(AH5:AH6))</f>
        <v>6174.3808596490062</v>
      </c>
      <c r="AI17" s="29">
        <f>SUM(AI5:AI6)</f>
        <v>31800</v>
      </c>
      <c r="AJ17" s="29">
        <f>SQRT(SUMSQ(AJ5:AJ6))</f>
        <v>6443.8149414768268</v>
      </c>
    </row>
    <row r="18" spans="1:36" s="2" customFormat="1" x14ac:dyDescent="0.2">
      <c r="A18" s="2" t="s">
        <v>19</v>
      </c>
      <c r="C18" s="35">
        <f>C17/C3</f>
        <v>0.18661185608921577</v>
      </c>
      <c r="D18" s="35">
        <f>(SQRT(D17^2-(C18^2*D3^2)))/C3</f>
        <v>2.4928644721160794E-2</v>
      </c>
      <c r="E18" s="35">
        <f>E17/E3</f>
        <v>0.19148944707487361</v>
      </c>
      <c r="F18" s="35">
        <f>(SQRT(F17^2-(E18^2*F3^2)))/E3</f>
        <v>2.7848948787042097E-2</v>
      </c>
      <c r="G18" s="35">
        <f>G17/G3</f>
        <v>0.23171972908125518</v>
      </c>
      <c r="H18" s="35">
        <f>(SQRT(H17^2-(G18^2*H3^2)))/G3</f>
        <v>3.0692596743620439E-2</v>
      </c>
      <c r="I18" s="35">
        <f>I17/I3</f>
        <v>0.25471068082090192</v>
      </c>
      <c r="J18" s="35">
        <f>(SQRT(J17^2-(I18^2*J3^2)))/I3</f>
        <v>3.0117883845224069E-2</v>
      </c>
      <c r="K18" s="35">
        <f>K17/K3</f>
        <v>0.2525671178871301</v>
      </c>
      <c r="L18" s="35">
        <f>(SQRT(L17^2-(K18^2*L3^2)))/K3</f>
        <v>3.2542268294311248E-2</v>
      </c>
      <c r="M18" s="35">
        <f>M17/M3</f>
        <v>0.26398981284609452</v>
      </c>
      <c r="N18" s="35">
        <f>(SQRT(N17^2-(M18^2*N3^2)))/M3</f>
        <v>3.0299502768012212E-2</v>
      </c>
      <c r="O18" s="35">
        <f>O17/O3</f>
        <v>0.21653752007359017</v>
      </c>
      <c r="P18" s="35">
        <f>(SQRT(P17^2-(O18^2*P3^2)))/O3</f>
        <v>2.808544853976E-2</v>
      </c>
      <c r="Q18" s="35">
        <f>Q17/Q3</f>
        <v>0.24291672549520912</v>
      </c>
      <c r="R18" s="39">
        <f>(SQRT(R17^2-(Q18^2*R3^2)))/Q3</f>
        <v>4.7981181173021907E-2</v>
      </c>
      <c r="S18" s="39">
        <f>S17/S3</f>
        <v>0.18307438290062095</v>
      </c>
      <c r="T18" s="39">
        <f>(SQRT(T17^2-(S18^2*T3^2)))/S3</f>
        <v>4.7495763416855588E-2</v>
      </c>
      <c r="U18" s="39" t="e">
        <f>U17/U3</f>
        <v>#DIV/0!</v>
      </c>
      <c r="V18" s="39" t="e">
        <f>(SQRT(V17^2-(U18^2*V3^2)))/U3</f>
        <v>#DIV/0!</v>
      </c>
      <c r="W18" s="39" t="e">
        <f>W17/W3</f>
        <v>#DIV/0!</v>
      </c>
      <c r="X18" s="39" t="e">
        <f>(SQRT(X17^2-(W18^2*X3^2)))/W3</f>
        <v>#DIV/0!</v>
      </c>
      <c r="Y18" s="39" t="e">
        <f>Y17/Y3</f>
        <v>#DIV/0!</v>
      </c>
      <c r="Z18" s="39" t="e">
        <f>(SQRT(Z17^2-(Y18^2*Z3^2)))/Y3</f>
        <v>#DIV/0!</v>
      </c>
      <c r="AA18" s="39" t="e">
        <f>AA17/AA3</f>
        <v>#DIV/0!</v>
      </c>
      <c r="AB18" s="39" t="e">
        <f>(SQRT(AB17^2-(AA18^2*AB3^2)))/AA3</f>
        <v>#DIV/0!</v>
      </c>
      <c r="AC18" s="39" t="e">
        <f>AC17/AC3</f>
        <v>#DIV/0!</v>
      </c>
      <c r="AD18" s="39" t="e">
        <f>(SQRT(AD17^2-(AC18^2*AD3^2)))/AC3</f>
        <v>#DIV/0!</v>
      </c>
      <c r="AE18" s="39">
        <f>AE17/AE3</f>
        <v>0.14942489965257869</v>
      </c>
      <c r="AF18" s="39">
        <f>(SQRT(AF17^2-(AE18^2*AF3^2)))/AE3</f>
        <v>5.9976527951312281E-2</v>
      </c>
      <c r="AG18" s="39">
        <f>AG17/AG3</f>
        <v>0.11596693329251023</v>
      </c>
      <c r="AH18" s="39">
        <f>(SQRT(AH17^2-(AG18^2*AH3^2)))/AG3</f>
        <v>2.3485866994339008E-2</v>
      </c>
      <c r="AI18" s="41">
        <f>AI17/AI3</f>
        <v>0.12255138101532663</v>
      </c>
      <c r="AJ18" s="45">
        <f>(SQRT(AJ17^2-(AI18^2*AJ3^2)))/AI3</f>
        <v>2.466867145627729E-2</v>
      </c>
    </row>
    <row r="19" spans="1:36" x14ac:dyDescent="0.2">
      <c r="A19" t="s">
        <v>15</v>
      </c>
      <c r="C19" s="9">
        <f>C18-D18</f>
        <v>0.16168321136805497</v>
      </c>
      <c r="D19" s="9"/>
      <c r="E19" s="9">
        <f>E18-F18</f>
        <v>0.1636404982878315</v>
      </c>
      <c r="F19" s="9"/>
      <c r="G19" s="9">
        <f>G18-H18</f>
        <v>0.20102713233763475</v>
      </c>
      <c r="H19" s="9"/>
      <c r="I19" s="9">
        <f>I18-J18</f>
        <v>0.22459279697567786</v>
      </c>
      <c r="J19" s="9"/>
      <c r="K19" s="9">
        <f>K18-L18</f>
        <v>0.22002484959281884</v>
      </c>
      <c r="L19" s="9"/>
      <c r="M19" s="9">
        <f>M18-N18</f>
        <v>0.2336903100780823</v>
      </c>
      <c r="N19" s="9"/>
      <c r="O19" s="9">
        <f>O18-P18</f>
        <v>0.18845207153383017</v>
      </c>
      <c r="P19" s="9"/>
      <c r="Q19" s="9">
        <f>Q18-R18</f>
        <v>0.19493554432218721</v>
      </c>
      <c r="R19" s="9"/>
      <c r="S19" s="9">
        <f>S18-T18</f>
        <v>0.13557861948376537</v>
      </c>
      <c r="T19" s="9"/>
      <c r="U19" s="40" t="e">
        <f>U18-V18</f>
        <v>#DIV/0!</v>
      </c>
      <c r="V19" s="40"/>
      <c r="W19" s="40" t="e">
        <f>W18-X18</f>
        <v>#DIV/0!</v>
      </c>
      <c r="X19" s="40"/>
      <c r="Y19" s="40" t="e">
        <f>Y18-Z18</f>
        <v>#DIV/0!</v>
      </c>
      <c r="Z19" s="40"/>
      <c r="AA19" s="40" t="e">
        <f>AA18-AB18</f>
        <v>#DIV/0!</v>
      </c>
      <c r="AB19" s="40"/>
      <c r="AC19" s="40" t="e">
        <f>AC18-AD18</f>
        <v>#DIV/0!</v>
      </c>
      <c r="AD19" s="40"/>
      <c r="AE19" s="40">
        <f>AE18-AF18</f>
        <v>8.9448371701266405E-2</v>
      </c>
      <c r="AF19" s="40"/>
      <c r="AG19" s="40">
        <f>AG18-AH18</f>
        <v>9.2481066298171224E-2</v>
      </c>
      <c r="AH19" s="40"/>
      <c r="AI19" s="37">
        <f>AI18-AJ18</f>
        <v>9.7882709559049347E-2</v>
      </c>
      <c r="AJ19" s="2"/>
    </row>
    <row r="20" spans="1:36" x14ac:dyDescent="0.2">
      <c r="A20" t="s">
        <v>16</v>
      </c>
      <c r="C20" s="9">
        <f>C18+D18</f>
        <v>0.21154050081037656</v>
      </c>
      <c r="D20" s="9"/>
      <c r="E20" s="9">
        <f>E18+F18</f>
        <v>0.21933839586191572</v>
      </c>
      <c r="F20" s="9"/>
      <c r="G20" s="9">
        <f>G18+H18</f>
        <v>0.26241232582487561</v>
      </c>
      <c r="H20" s="9"/>
      <c r="I20" s="9">
        <f>I18+J18</f>
        <v>0.28482856466612599</v>
      </c>
      <c r="J20" s="9"/>
      <c r="K20" s="9">
        <f>K18+L18</f>
        <v>0.28510938618144133</v>
      </c>
      <c r="L20" s="9"/>
      <c r="M20" s="9">
        <f>M18+N18</f>
        <v>0.29428931561410671</v>
      </c>
      <c r="N20" s="9"/>
      <c r="O20" s="9">
        <f>O18+P18</f>
        <v>0.24462296861335017</v>
      </c>
      <c r="P20" s="9"/>
      <c r="Q20" s="9">
        <f>Q18+R18</f>
        <v>0.29089790666823101</v>
      </c>
      <c r="R20" s="9"/>
      <c r="S20" s="9">
        <f>S18+T18</f>
        <v>0.23057014631747652</v>
      </c>
      <c r="T20" s="9"/>
      <c r="U20" s="40" t="e">
        <f>U18+V18</f>
        <v>#DIV/0!</v>
      </c>
      <c r="V20" s="40"/>
      <c r="W20" s="40" t="e">
        <f>W18+X18</f>
        <v>#DIV/0!</v>
      </c>
      <c r="X20" s="40"/>
      <c r="Y20" s="40" t="e">
        <f>Y18+Z18</f>
        <v>#DIV/0!</v>
      </c>
      <c r="Z20" s="40"/>
      <c r="AA20" s="40" t="e">
        <f>AA18+AB18</f>
        <v>#DIV/0!</v>
      </c>
      <c r="AB20" s="40"/>
      <c r="AC20" s="40" t="e">
        <f>AC18+AD18</f>
        <v>#DIV/0!</v>
      </c>
      <c r="AD20" s="40"/>
      <c r="AE20" s="40">
        <f>AE18+AF18</f>
        <v>0.20940142760389097</v>
      </c>
      <c r="AF20" s="40"/>
      <c r="AG20" s="40">
        <f>AG18+AH18</f>
        <v>0.13945280028684925</v>
      </c>
      <c r="AH20" s="40"/>
      <c r="AI20" s="37">
        <f>AI18+AJ18</f>
        <v>0.14722005247160391</v>
      </c>
      <c r="AJ20" s="2"/>
    </row>
    <row r="21" spans="1:36" x14ac:dyDescent="0.2">
      <c r="A21" t="s">
        <v>17</v>
      </c>
      <c r="C21" s="9">
        <f>(D18/1.645)/C18</f>
        <v>8.1207012445177335E-2</v>
      </c>
      <c r="D21" s="9"/>
      <c r="E21" s="9">
        <f>(F18/1.645)/E18</f>
        <v>8.8409321812695188E-2</v>
      </c>
      <c r="F21" s="9"/>
      <c r="G21" s="9">
        <f>(H18/1.645)/G18</f>
        <v>8.0520176663140458E-2</v>
      </c>
      <c r="H21" s="9"/>
      <c r="I21" s="9">
        <f>(J18/1.645)/I18</f>
        <v>7.1880550591175582E-2</v>
      </c>
      <c r="J21" s="9"/>
      <c r="K21" s="9">
        <f>(L18/1.645)/K18</f>
        <v>7.832584891892011E-2</v>
      </c>
      <c r="L21" s="9"/>
      <c r="M21" s="9">
        <f>(N18/1.645)/M18</f>
        <v>6.9772202268997149E-2</v>
      </c>
      <c r="N21" s="9"/>
      <c r="O21" s="9">
        <f>(P18/1.645)/O18</f>
        <v>7.8846478850465557E-2</v>
      </c>
      <c r="P21" s="9"/>
      <c r="Q21" s="9">
        <f>(R18/1.645)/Q18</f>
        <v>0.12007362288919904</v>
      </c>
      <c r="R21" s="9"/>
      <c r="S21" s="9">
        <f>(T18/1.645)/S18</f>
        <v>0.15771078427941473</v>
      </c>
      <c r="T21" s="9"/>
      <c r="U21" s="31" t="e">
        <f>(V18/1.645)/U18</f>
        <v>#DIV/0!</v>
      </c>
      <c r="V21" s="40"/>
      <c r="W21" s="31" t="e">
        <f>(X18/1.645)/W18</f>
        <v>#DIV/0!</v>
      </c>
      <c r="X21" s="40"/>
      <c r="Y21" s="31" t="e">
        <f>(Z18/1.645)/Y18</f>
        <v>#DIV/0!</v>
      </c>
      <c r="Z21" s="40"/>
      <c r="AA21" s="31" t="e">
        <f>(AB18/1.645)/AA18</f>
        <v>#DIV/0!</v>
      </c>
      <c r="AB21" s="40"/>
      <c r="AC21" s="31" t="e">
        <f>(AD18/1.645)/AC18</f>
        <v>#DIV/0!</v>
      </c>
      <c r="AD21" s="40"/>
      <c r="AE21" s="31">
        <f>(AF18/1.645)/AE18</f>
        <v>0.24400147161486069</v>
      </c>
      <c r="AF21" s="40"/>
      <c r="AG21" s="31">
        <f>(AH18/1.645)/AG18</f>
        <v>0.12311373930100593</v>
      </c>
      <c r="AH21" s="40"/>
      <c r="AI21" s="45">
        <f>(AJ18/1.645)/AI18</f>
        <v>0.12236624945975416</v>
      </c>
    </row>
    <row r="22" spans="1:36" x14ac:dyDescent="0.2">
      <c r="AF22" s="6">
        <f>AG17-AE17</f>
        <v>-9569</v>
      </c>
      <c r="AH22" s="11">
        <f>AI17-AG17</f>
        <v>1499</v>
      </c>
    </row>
    <row r="23" spans="1:36" ht="15" x14ac:dyDescent="0.25">
      <c r="A23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1"/>
  <sheetViews>
    <sheetView topLeftCell="U1" zoomScale="130" zoomScaleNormal="130" workbookViewId="0">
      <selection activeCell="AI3" sqref="AI3"/>
    </sheetView>
  </sheetViews>
  <sheetFormatPr defaultRowHeight="14.25" x14ac:dyDescent="0.2"/>
  <cols>
    <col min="18" max="18" width="11.25" customWidth="1"/>
    <col min="20" max="20" width="9" customWidth="1"/>
    <col min="31" max="31" width="11.75" customWidth="1"/>
    <col min="32" max="32" width="10.625" customWidth="1"/>
    <col min="35" max="35" width="11.125" bestFit="1" customWidth="1"/>
    <col min="36" max="36" width="10.125" bestFit="1" customWidth="1"/>
  </cols>
  <sheetData>
    <row r="1" spans="1:36" s="2" customFormat="1" x14ac:dyDescent="0.2">
      <c r="C1" s="2">
        <v>2007</v>
      </c>
      <c r="D1" s="2" t="s">
        <v>6</v>
      </c>
      <c r="E1" s="2">
        <v>2008</v>
      </c>
      <c r="F1" s="2" t="s">
        <v>6</v>
      </c>
      <c r="G1" s="2">
        <v>2009</v>
      </c>
      <c r="H1" s="2" t="s">
        <v>6</v>
      </c>
      <c r="I1" s="2">
        <v>2010</v>
      </c>
      <c r="J1" s="2" t="s">
        <v>6</v>
      </c>
      <c r="K1" s="2">
        <v>2011</v>
      </c>
      <c r="L1" s="2" t="s">
        <v>6</v>
      </c>
      <c r="M1" s="2">
        <v>2012</v>
      </c>
      <c r="N1" s="2" t="s">
        <v>6</v>
      </c>
      <c r="O1" s="2">
        <v>2013</v>
      </c>
      <c r="P1" s="2" t="s">
        <v>6</v>
      </c>
      <c r="Q1" s="2">
        <v>2014</v>
      </c>
      <c r="R1" s="2" t="s">
        <v>6</v>
      </c>
      <c r="S1" s="2">
        <v>2015</v>
      </c>
      <c r="T1" s="2" t="s">
        <v>6</v>
      </c>
      <c r="U1" s="2">
        <v>2016</v>
      </c>
      <c r="V1" s="2" t="s">
        <v>6</v>
      </c>
      <c r="W1" s="2">
        <v>2017</v>
      </c>
      <c r="X1" s="2" t="s">
        <v>6</v>
      </c>
      <c r="Y1" s="2">
        <v>2018</v>
      </c>
      <c r="Z1" s="2" t="s">
        <v>6</v>
      </c>
      <c r="AA1" s="2">
        <v>2019</v>
      </c>
      <c r="AB1" s="2" t="s">
        <v>6</v>
      </c>
      <c r="AC1" s="2" t="s">
        <v>25</v>
      </c>
      <c r="AD1" s="2" t="s">
        <v>6</v>
      </c>
      <c r="AE1" s="2">
        <v>2021</v>
      </c>
      <c r="AF1" s="2" t="s">
        <v>6</v>
      </c>
      <c r="AG1" s="2">
        <v>2022</v>
      </c>
      <c r="AH1" s="2" t="s">
        <v>6</v>
      </c>
      <c r="AI1" s="2">
        <v>2023</v>
      </c>
      <c r="AJ1" s="2" t="s">
        <v>6</v>
      </c>
    </row>
    <row r="2" spans="1:36" x14ac:dyDescent="0.2">
      <c r="A2" s="2" t="s">
        <v>5</v>
      </c>
    </row>
    <row r="3" spans="1:36" ht="114" x14ac:dyDescent="0.2">
      <c r="A3" s="5" t="s">
        <v>7</v>
      </c>
      <c r="C3" s="6">
        <v>407569</v>
      </c>
      <c r="D3" s="6">
        <v>2526</v>
      </c>
      <c r="E3" s="6">
        <v>423745</v>
      </c>
      <c r="F3" s="6">
        <v>2818</v>
      </c>
      <c r="G3" s="6">
        <v>427879</v>
      </c>
      <c r="H3" s="6">
        <v>2095</v>
      </c>
      <c r="I3" s="6">
        <v>430399</v>
      </c>
      <c r="J3" s="6">
        <v>4246</v>
      </c>
      <c r="K3" s="6">
        <v>443590</v>
      </c>
      <c r="L3" s="6">
        <v>2242</v>
      </c>
      <c r="M3" s="6">
        <v>452017</v>
      </c>
      <c r="N3" s="6">
        <v>2253</v>
      </c>
      <c r="O3" s="6">
        <v>454991</v>
      </c>
      <c r="P3" s="6">
        <v>2006</v>
      </c>
      <c r="Q3">
        <v>465136</v>
      </c>
      <c r="R3">
        <v>12130</v>
      </c>
      <c r="S3">
        <v>473845</v>
      </c>
      <c r="T3">
        <v>1634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9">
        <v>514464</v>
      </c>
      <c r="AF3" s="29">
        <v>10226.000880109486</v>
      </c>
      <c r="AG3" s="29">
        <v>517206</v>
      </c>
      <c r="AH3" s="29">
        <v>8009.5278887085469</v>
      </c>
      <c r="AI3" s="29">
        <v>524262</v>
      </c>
      <c r="AJ3" s="29">
        <v>8173.7597836002005</v>
      </c>
    </row>
    <row r="4" spans="1:36" x14ac:dyDescent="0.2">
      <c r="A4" s="7" t="s">
        <v>8</v>
      </c>
      <c r="AE4" s="29"/>
      <c r="AF4" s="29"/>
      <c r="AG4" s="29"/>
      <c r="AH4" s="29"/>
      <c r="AI4" s="29"/>
      <c r="AJ4" s="29"/>
    </row>
    <row r="5" spans="1:36" x14ac:dyDescent="0.2">
      <c r="A5" t="s">
        <v>9</v>
      </c>
      <c r="C5" s="6">
        <v>26961</v>
      </c>
      <c r="D5" s="6">
        <v>4024</v>
      </c>
      <c r="E5" s="6">
        <v>27894</v>
      </c>
      <c r="F5" s="6">
        <v>5392</v>
      </c>
      <c r="G5" s="6">
        <v>33345</v>
      </c>
      <c r="H5" s="6">
        <v>5776</v>
      </c>
      <c r="I5" s="6">
        <v>35280</v>
      </c>
      <c r="J5" s="6">
        <v>5452</v>
      </c>
      <c r="K5" s="6">
        <v>34184</v>
      </c>
      <c r="L5" s="6">
        <v>6718</v>
      </c>
      <c r="M5" s="6">
        <v>41351</v>
      </c>
      <c r="N5" s="6">
        <v>5962</v>
      </c>
      <c r="O5" s="6">
        <v>36466</v>
      </c>
      <c r="P5" s="6">
        <v>5709</v>
      </c>
      <c r="Q5">
        <v>39282</v>
      </c>
      <c r="R5">
        <v>8666</v>
      </c>
      <c r="S5">
        <v>27704</v>
      </c>
      <c r="T5">
        <v>6603</v>
      </c>
      <c r="AE5" s="29">
        <v>33660</v>
      </c>
      <c r="AF5" s="29">
        <v>12514</v>
      </c>
      <c r="AG5" s="29">
        <v>26990</v>
      </c>
      <c r="AH5" s="29">
        <v>5419.5325444174614</v>
      </c>
      <c r="AI5" s="29">
        <v>28889</v>
      </c>
      <c r="AJ5" s="29">
        <v>6828.0976120732194</v>
      </c>
    </row>
    <row r="6" spans="1:36" x14ac:dyDescent="0.2">
      <c r="A6" t="s">
        <v>10</v>
      </c>
      <c r="C6" s="6">
        <v>37394</v>
      </c>
      <c r="D6" s="6">
        <v>5794</v>
      </c>
      <c r="E6" s="6">
        <v>38166</v>
      </c>
      <c r="F6" s="6">
        <v>6460</v>
      </c>
      <c r="G6" s="6">
        <v>46682</v>
      </c>
      <c r="H6" s="6">
        <v>6475</v>
      </c>
      <c r="I6" s="6">
        <v>51194</v>
      </c>
      <c r="J6" s="6">
        <v>5819</v>
      </c>
      <c r="K6" s="6">
        <v>53485</v>
      </c>
      <c r="L6" s="6">
        <v>7383</v>
      </c>
      <c r="M6" s="6">
        <v>54615</v>
      </c>
      <c r="N6" s="6">
        <v>6475</v>
      </c>
      <c r="O6" s="6">
        <v>44544</v>
      </c>
      <c r="P6" s="6">
        <v>6416</v>
      </c>
      <c r="Q6">
        <v>53306</v>
      </c>
      <c r="R6">
        <v>14244</v>
      </c>
      <c r="S6">
        <v>44464</v>
      </c>
      <c r="T6">
        <v>13857</v>
      </c>
      <c r="AE6" s="29">
        <v>33940</v>
      </c>
      <c r="AF6" s="29">
        <v>15844</v>
      </c>
      <c r="AG6" s="29">
        <v>24118</v>
      </c>
      <c r="AH6" s="29">
        <v>4858.9146936327252</v>
      </c>
      <c r="AI6" s="29">
        <v>26716</v>
      </c>
      <c r="AJ6" s="29">
        <v>4984.2754739279808</v>
      </c>
    </row>
    <row r="7" spans="1:36" x14ac:dyDescent="0.2">
      <c r="A7" t="s">
        <v>11</v>
      </c>
      <c r="C7" s="6">
        <v>23105</v>
      </c>
      <c r="D7" s="6">
        <v>5224</v>
      </c>
      <c r="E7" s="6">
        <v>21289</v>
      </c>
      <c r="F7" s="6">
        <v>4223</v>
      </c>
      <c r="G7" s="6">
        <v>26740</v>
      </c>
      <c r="H7" s="6">
        <v>5133</v>
      </c>
      <c r="I7" s="6">
        <v>26926</v>
      </c>
      <c r="J7" s="6">
        <v>4540</v>
      </c>
      <c r="K7" s="6">
        <v>31114</v>
      </c>
      <c r="L7" s="6">
        <v>6680</v>
      </c>
      <c r="M7" s="6">
        <v>25718</v>
      </c>
      <c r="N7" s="6">
        <v>4242</v>
      </c>
      <c r="O7" s="6">
        <v>21795</v>
      </c>
      <c r="P7" s="6">
        <v>4485</v>
      </c>
      <c r="Q7">
        <v>23269</v>
      </c>
      <c r="R7">
        <v>5833</v>
      </c>
      <c r="S7">
        <v>28153</v>
      </c>
      <c r="T7">
        <v>7420</v>
      </c>
      <c r="AE7" s="29">
        <v>13286</v>
      </c>
      <c r="AF7" s="29">
        <v>6308</v>
      </c>
      <c r="AG7" s="29">
        <v>15573</v>
      </c>
      <c r="AH7" s="29">
        <v>3519.2263354322636</v>
      </c>
      <c r="AI7" s="29">
        <v>16213</v>
      </c>
      <c r="AJ7" s="29">
        <v>3553.6198446091557</v>
      </c>
    </row>
    <row r="8" spans="1:36" x14ac:dyDescent="0.2">
      <c r="A8" t="s">
        <v>12</v>
      </c>
      <c r="C8" s="6">
        <v>58529</v>
      </c>
      <c r="D8" s="6">
        <v>5765</v>
      </c>
      <c r="E8" s="6">
        <v>67935</v>
      </c>
      <c r="F8" s="6">
        <v>6880</v>
      </c>
      <c r="G8" s="6">
        <v>63063</v>
      </c>
      <c r="H8" s="6">
        <v>6882</v>
      </c>
      <c r="I8" s="6">
        <v>65712</v>
      </c>
      <c r="J8" s="6">
        <v>6583</v>
      </c>
      <c r="K8" s="6">
        <v>56701</v>
      </c>
      <c r="L8" s="6">
        <v>8348</v>
      </c>
      <c r="M8" s="6">
        <v>66901</v>
      </c>
      <c r="N8" s="6">
        <v>7640</v>
      </c>
      <c r="O8" s="6">
        <v>67172</v>
      </c>
      <c r="P8" s="6">
        <v>7300</v>
      </c>
      <c r="Q8">
        <v>66367</v>
      </c>
      <c r="R8">
        <v>21689</v>
      </c>
      <c r="S8">
        <v>72689</v>
      </c>
      <c r="T8">
        <v>20478</v>
      </c>
      <c r="AE8" s="29">
        <v>64213</v>
      </c>
      <c r="AF8" s="29">
        <v>26627</v>
      </c>
      <c r="AG8" s="29">
        <v>77377</v>
      </c>
      <c r="AH8" s="29">
        <v>8912.3407699661038</v>
      </c>
      <c r="AI8" s="29">
        <v>60648</v>
      </c>
      <c r="AJ8" s="29">
        <v>7472.8422972788603</v>
      </c>
    </row>
    <row r="9" spans="1:36" s="2" customFormat="1" x14ac:dyDescent="0.2">
      <c r="A9" s="2" t="s">
        <v>13</v>
      </c>
      <c r="C9" s="2">
        <f>SUM(C5:C8)</f>
        <v>145989</v>
      </c>
      <c r="D9" s="2">
        <f>SQRT(SUMSQ(D5:D8))</f>
        <v>10501.829031173569</v>
      </c>
      <c r="E9" s="2">
        <f>SUM(E5:E8)</f>
        <v>155284</v>
      </c>
      <c r="F9" s="2">
        <f>SQRT(SUMSQ(F5:F8))</f>
        <v>11660.762968176654</v>
      </c>
      <c r="G9" s="2">
        <f>SUM(G5:G8)</f>
        <v>169830</v>
      </c>
      <c r="H9" s="2">
        <f>SQRT(SUMSQ(H5:H8))</f>
        <v>12206.449688586768</v>
      </c>
      <c r="I9" s="2">
        <f>SUM(I5:I8)</f>
        <v>179112</v>
      </c>
      <c r="J9" s="2">
        <f>SQRT(SUMSQ(J5:J8))</f>
        <v>11293.031213983249</v>
      </c>
      <c r="K9" s="2">
        <f>SUM(K5:K8)</f>
        <v>175484</v>
      </c>
      <c r="L9" s="2">
        <f>SQRT(SUMSQ(L5:L8))</f>
        <v>14627.088466266963</v>
      </c>
      <c r="M9" s="33">
        <f>SUM(M5:M8)</f>
        <v>188585</v>
      </c>
      <c r="N9" s="33">
        <f>SQRT(SUMSQ(N5:N8))</f>
        <v>12403.033217725413</v>
      </c>
      <c r="O9" s="33">
        <f>SUM(O5:O8)</f>
        <v>169977</v>
      </c>
      <c r="P9" s="33">
        <f>SQRT(SUMSQ(P5:P8))</f>
        <v>12131.074231081104</v>
      </c>
      <c r="Q9" s="33">
        <f>SUM(Q5:Q8)</f>
        <v>182224</v>
      </c>
      <c r="R9" s="33">
        <f>SQRT(SUMSQ(R5:R8))</f>
        <v>27971.909159011651</v>
      </c>
      <c r="S9" s="34">
        <f>SUM(S5:S8)</f>
        <v>173010</v>
      </c>
      <c r="T9" s="34">
        <f>SQRT(SUMSQ(T5:T8))</f>
        <v>26646.218155678303</v>
      </c>
      <c r="U9" s="34">
        <f>SUM(U5:U8)</f>
        <v>0</v>
      </c>
      <c r="V9" s="34">
        <f>SQRT(SUMSQ(V5:V8))</f>
        <v>0</v>
      </c>
      <c r="W9" s="34">
        <f>SUM(W5:W8)</f>
        <v>0</v>
      </c>
      <c r="X9" s="34">
        <f>SQRT(SUMSQ(X5:X8))</f>
        <v>0</v>
      </c>
      <c r="Y9" s="34">
        <f>SUM(Y5:Y8)</f>
        <v>0</v>
      </c>
      <c r="Z9" s="34">
        <f>SQRT(SUMSQ(Z5:Z8))</f>
        <v>0</v>
      </c>
      <c r="AA9" s="34">
        <f>SUM(AA5:AA8)</f>
        <v>0</v>
      </c>
      <c r="AB9" s="34">
        <f>SQRT(SUMSQ(AB5:AB8))</f>
        <v>0</v>
      </c>
      <c r="AC9" s="34">
        <f>SUM(AC5:AC8)</f>
        <v>0</v>
      </c>
      <c r="AD9" s="34">
        <f>SQRT(SUMSQ(AD5:AD8))</f>
        <v>0</v>
      </c>
      <c r="AE9" s="34">
        <f>SUM(AE5:AE8)</f>
        <v>145099</v>
      </c>
      <c r="AF9" s="34">
        <f>SQRT(SUMSQ(AF5:AF8))</f>
        <v>34006.183628863735</v>
      </c>
      <c r="AG9" s="34">
        <f>SUM(AG5:AG8)</f>
        <v>144058</v>
      </c>
      <c r="AH9" s="34">
        <f>SQRT(SUMSQ(AH5:AH8))</f>
        <v>12033.08593005136</v>
      </c>
      <c r="AI9" s="33">
        <f>SUM(AI5:AI8)</f>
        <v>132466</v>
      </c>
      <c r="AJ9" s="33">
        <f>SQRT(SUMSQ(AJ5:AJ8))</f>
        <v>11829.51837565672</v>
      </c>
    </row>
    <row r="10" spans="1:36" s="2" customFormat="1" x14ac:dyDescent="0.2">
      <c r="A10" s="2" t="s">
        <v>14</v>
      </c>
      <c r="C10" s="35">
        <f>C9/C3</f>
        <v>0.35819456337454519</v>
      </c>
      <c r="D10" s="35">
        <f>(SQRT(D9^2-(C10^2*D3^2)))/C3</f>
        <v>2.5671185275753287E-2</v>
      </c>
      <c r="E10" s="35">
        <f>E9/E3</f>
        <v>0.36645624137157962</v>
      </c>
      <c r="F10" s="35">
        <f>(SQRT(F9^2-(E10^2*F3^2)))/E3</f>
        <v>2.7410226248341524E-2</v>
      </c>
      <c r="G10" s="35">
        <f>G9/G3</f>
        <v>0.39691127631877238</v>
      </c>
      <c r="H10" s="35">
        <f>(SQRT(H9^2-(G10^2*H3^2)))/G3</f>
        <v>2.8461537008280195E-2</v>
      </c>
      <c r="I10" s="35">
        <f>I9/I3</f>
        <v>0.41615338325600199</v>
      </c>
      <c r="J10" s="35">
        <f>(SQRT(J9^2-(I10^2*J3^2)))/I3</f>
        <v>2.5915341284007565E-2</v>
      </c>
      <c r="K10" s="35">
        <f>K9/K3</f>
        <v>0.39559954011587278</v>
      </c>
      <c r="L10" s="35">
        <f>(SQRT(L9^2-(K10^2*L3^2)))/K3</f>
        <v>3.2913666787660743E-2</v>
      </c>
      <c r="M10" s="35">
        <f>M9/M3</f>
        <v>0.41720775988513709</v>
      </c>
      <c r="N10" s="35">
        <f>(SQRT(N9^2-(M10^2*N3^2)))/M3</f>
        <v>2.7360395631292968E-2</v>
      </c>
      <c r="O10" s="35">
        <f>O9/O3</f>
        <v>0.37358321373389802</v>
      </c>
      <c r="P10" s="35">
        <f>(SQRT(P9^2-(O10^2*P3^2)))/O3</f>
        <v>2.6611305351155023E-2</v>
      </c>
      <c r="Q10" s="35">
        <f>Q9/Q3</f>
        <v>0.39176498916445945</v>
      </c>
      <c r="R10" s="35">
        <f>(SQRT(R9^2-(Q10^2*R3^2)))/Q3</f>
        <v>5.9262858658255209E-2</v>
      </c>
      <c r="S10" s="37">
        <f>S9/S3</f>
        <v>0.36511939558294376</v>
      </c>
      <c r="T10" s="35">
        <f>(SQRT(T9^2-(S10^2*T3^2)))/S3</f>
        <v>5.62199418927933E-2</v>
      </c>
      <c r="U10" s="39" t="e">
        <f>U9/U3</f>
        <v>#DIV/0!</v>
      </c>
      <c r="V10" s="35" t="e">
        <f>(SQRT(V9^2-(U10^2*V3^2)))/U3</f>
        <v>#DIV/0!</v>
      </c>
      <c r="W10" s="39" t="e">
        <f>W9/W3</f>
        <v>#DIV/0!</v>
      </c>
      <c r="X10" s="35" t="e">
        <f>(SQRT(X9^2-(W10^2*X3^2)))/W3</f>
        <v>#DIV/0!</v>
      </c>
      <c r="Y10" s="39" t="e">
        <f>Y9/Y3</f>
        <v>#DIV/0!</v>
      </c>
      <c r="Z10" s="35" t="e">
        <f>(SQRT(Z9^2-(Y10^2*Z3^2)))/Y3</f>
        <v>#DIV/0!</v>
      </c>
      <c r="AA10" s="39" t="e">
        <f>AA9/AA3</f>
        <v>#DIV/0!</v>
      </c>
      <c r="AB10" s="35" t="e">
        <f>(SQRT(AB9^2-(AA10^2*AB3^2)))/AA3</f>
        <v>#DIV/0!</v>
      </c>
      <c r="AC10" s="39" t="e">
        <f>AC9/AC3</f>
        <v>#DIV/0!</v>
      </c>
      <c r="AD10" s="35" t="e">
        <f>(SQRT(AD9^2-(AC10^2*AD3^2)))/AC3</f>
        <v>#DIV/0!</v>
      </c>
      <c r="AE10" s="39">
        <f>AE9/AE3</f>
        <v>0.28203917086521119</v>
      </c>
      <c r="AF10" s="35">
        <f>(SQRT(AF9^2-(AE10^2*AF3^2)))/AE3</f>
        <v>6.5862059048688068E-2</v>
      </c>
      <c r="AG10" s="39">
        <f>AG9/AG3</f>
        <v>0.27853118486637818</v>
      </c>
      <c r="AH10" s="35">
        <f>(SQRT(AH9^2-(AG10^2*AH3^2)))/AG3</f>
        <v>2.2862216952366114E-2</v>
      </c>
      <c r="AI10" s="37">
        <f>AI9/AI3</f>
        <v>0.25267137423654584</v>
      </c>
      <c r="AJ10" s="36">
        <f>(SQRT(AJ9^2-(AI10^2*AJ3^2)))/AI3</f>
        <v>2.2217590793319277E-2</v>
      </c>
    </row>
    <row r="11" spans="1:36" x14ac:dyDescent="0.2">
      <c r="A11" t="s">
        <v>15</v>
      </c>
      <c r="C11" s="9">
        <f>C10-D10</f>
        <v>0.3325233780987919</v>
      </c>
      <c r="D11" s="9"/>
      <c r="E11" s="9">
        <f>E10-F10</f>
        <v>0.33904601512323806</v>
      </c>
      <c r="F11" s="9"/>
      <c r="G11" s="9">
        <f>G10-H10</f>
        <v>0.36844973931049219</v>
      </c>
      <c r="H11" s="9"/>
      <c r="I11" s="9">
        <f>I10-J10</f>
        <v>0.39023804197199441</v>
      </c>
      <c r="J11" s="9"/>
      <c r="K11" s="9">
        <f>K10-L10</f>
        <v>0.36268587332821206</v>
      </c>
      <c r="L11" s="9"/>
      <c r="M11" s="9">
        <f>M10-N10</f>
        <v>0.38984736425384414</v>
      </c>
      <c r="N11" s="9"/>
      <c r="O11" s="9">
        <f>O10-P10</f>
        <v>0.346971908382743</v>
      </c>
      <c r="P11" s="9"/>
      <c r="Q11" s="9">
        <f>Q10-R10</f>
        <v>0.33250213050620425</v>
      </c>
      <c r="R11" s="9"/>
      <c r="S11" s="1">
        <f>S10-T10</f>
        <v>0.30889945369015048</v>
      </c>
      <c r="U11" s="40" t="e">
        <f>U10-V10</f>
        <v>#DIV/0!</v>
      </c>
      <c r="V11" s="40"/>
      <c r="W11" s="40" t="e">
        <f>W10-X10</f>
        <v>#DIV/0!</v>
      </c>
      <c r="X11" s="40"/>
      <c r="Y11" s="40" t="e">
        <f>Y10-Z10</f>
        <v>#DIV/0!</v>
      </c>
      <c r="Z11" s="40"/>
      <c r="AA11" s="40" t="e">
        <f>AA10-AB10</f>
        <v>#DIV/0!</v>
      </c>
      <c r="AB11" s="40"/>
      <c r="AC11" s="40" t="e">
        <f>AC10-AD10</f>
        <v>#DIV/0!</v>
      </c>
      <c r="AD11" s="40"/>
      <c r="AE11" s="40">
        <f>AE10-AF10</f>
        <v>0.2161771118165231</v>
      </c>
      <c r="AF11" s="40"/>
      <c r="AG11" s="40">
        <f>AG10-AH10</f>
        <v>0.25566896791401206</v>
      </c>
      <c r="AH11" s="40"/>
      <c r="AI11" s="41">
        <f>AI10-AJ10</f>
        <v>0.23045378344322656</v>
      </c>
      <c r="AJ11" s="41"/>
    </row>
    <row r="12" spans="1:36" x14ac:dyDescent="0.2">
      <c r="A12" t="s">
        <v>16</v>
      </c>
      <c r="C12" s="9">
        <f>C10+D10</f>
        <v>0.38386574865029849</v>
      </c>
      <c r="D12" s="9"/>
      <c r="E12" s="9">
        <f>E10+F10</f>
        <v>0.39386646761992117</v>
      </c>
      <c r="F12" s="9"/>
      <c r="G12" s="9">
        <f>G10+H10</f>
        <v>0.42537281332705257</v>
      </c>
      <c r="H12" s="9"/>
      <c r="I12" s="9">
        <f>I10+J10</f>
        <v>0.44206872454000956</v>
      </c>
      <c r="J12" s="9"/>
      <c r="K12" s="9">
        <f>K10+L10</f>
        <v>0.42851320690353351</v>
      </c>
      <c r="L12" s="9"/>
      <c r="M12" s="9">
        <f>M10+N10</f>
        <v>0.44456815551643003</v>
      </c>
      <c r="N12" s="9"/>
      <c r="O12" s="9">
        <f>O10+P10</f>
        <v>0.40019451908505305</v>
      </c>
      <c r="P12" s="9"/>
      <c r="Q12" s="9">
        <f>Q10+R10</f>
        <v>0.45102784782271466</v>
      </c>
      <c r="R12" s="9"/>
      <c r="S12" s="9">
        <f>S10+T10</f>
        <v>0.42133933747573704</v>
      </c>
      <c r="U12" s="40" t="e">
        <f>U10+V10</f>
        <v>#DIV/0!</v>
      </c>
      <c r="V12" s="40"/>
      <c r="W12" s="40" t="e">
        <f>W10+X10</f>
        <v>#DIV/0!</v>
      </c>
      <c r="X12" s="40"/>
      <c r="Y12" s="40" t="e">
        <f>Y10+Z10</f>
        <v>#DIV/0!</v>
      </c>
      <c r="Z12" s="40"/>
      <c r="AA12" s="40" t="e">
        <f>AA10+AB10</f>
        <v>#DIV/0!</v>
      </c>
      <c r="AB12" s="40"/>
      <c r="AC12" s="40" t="e">
        <f>AC10+AD10</f>
        <v>#DIV/0!</v>
      </c>
      <c r="AD12" s="40"/>
      <c r="AE12" s="40">
        <f>AE10+AF10</f>
        <v>0.34790122991389927</v>
      </c>
      <c r="AF12" s="40"/>
      <c r="AG12" s="40">
        <f>AG10+AH10</f>
        <v>0.3013934018187443</v>
      </c>
      <c r="AH12" s="40"/>
      <c r="AI12" s="41">
        <f>AI10+AJ10</f>
        <v>0.2748889650298651</v>
      </c>
      <c r="AJ12" s="41"/>
    </row>
    <row r="13" spans="1:36" x14ac:dyDescent="0.2">
      <c r="A13" t="s">
        <v>17</v>
      </c>
      <c r="C13" s="9">
        <f>(D10/1.645)/C10</f>
        <v>4.3567338396309996E-2</v>
      </c>
      <c r="D13" s="9"/>
      <c r="E13" s="9">
        <f>(F10/1.645)/E10</f>
        <v>4.5469962406378926E-2</v>
      </c>
      <c r="F13" s="9"/>
      <c r="G13" s="9">
        <f>(H10/1.645)/G10</f>
        <v>4.3591218586961432E-2</v>
      </c>
      <c r="H13" s="9"/>
      <c r="I13" s="9">
        <f>(J10/1.645)/I10</f>
        <v>3.7856250828286052E-2</v>
      </c>
      <c r="J13" s="9"/>
      <c r="K13" s="9">
        <f>(L10/1.645)/K10</f>
        <v>5.0577177293342643E-2</v>
      </c>
      <c r="L13" s="9"/>
      <c r="M13" s="9">
        <f>(N10/1.645)/M10</f>
        <v>3.9866131336840936E-2</v>
      </c>
      <c r="N13" s="9"/>
      <c r="O13" s="9">
        <f>(P10/1.645)/O10</f>
        <v>4.3302495200905781E-2</v>
      </c>
      <c r="P13" s="9"/>
      <c r="Q13" s="9">
        <f>(R10/1.645)/Q10</f>
        <v>9.1958329335224118E-2</v>
      </c>
      <c r="R13" s="9"/>
      <c r="S13" s="10">
        <f>(T10/1.645)/S10</f>
        <v>9.3602960793736797E-2</v>
      </c>
      <c r="U13" s="31" t="e">
        <f>(V10/1.645)/U10</f>
        <v>#DIV/0!</v>
      </c>
      <c r="V13" s="40"/>
      <c r="W13" s="31" t="e">
        <f>(X10/1.645)/W10</f>
        <v>#DIV/0!</v>
      </c>
      <c r="X13" s="40"/>
      <c r="Y13" s="31" t="e">
        <f>(Z10/1.645)/Y10</f>
        <v>#DIV/0!</v>
      </c>
      <c r="Z13" s="40"/>
      <c r="AA13" s="31" t="e">
        <f>(AB10/1.645)/AA10</f>
        <v>#DIV/0!</v>
      </c>
      <c r="AB13" s="40"/>
      <c r="AC13" s="31" t="e">
        <f>(AD10/1.645)/AC10</f>
        <v>#DIV/0!</v>
      </c>
      <c r="AD13" s="40"/>
      <c r="AE13" s="31">
        <f>(AF10/1.645)/AE10</f>
        <v>0.14195803278899236</v>
      </c>
      <c r="AF13" s="40"/>
      <c r="AG13" s="31">
        <f>(AH10/1.645)/AG10</f>
        <v>4.9897480000416369E-2</v>
      </c>
      <c r="AH13" s="40"/>
      <c r="AI13" s="45">
        <f>(AJ10/1.645)/AI10</f>
        <v>5.3453361156054868E-2</v>
      </c>
      <c r="AJ13" s="41"/>
    </row>
    <row r="15" spans="1:36" s="2" customFormat="1" x14ac:dyDescent="0.2">
      <c r="A15" s="2" t="s">
        <v>18</v>
      </c>
      <c r="C15" s="34">
        <f>SUM(C5:C6)</f>
        <v>64355</v>
      </c>
      <c r="D15" s="2">
        <f>SQRT(SUMSQ(D5:D6))</f>
        <v>7054.2903257521239</v>
      </c>
      <c r="E15" s="34">
        <f>SUM(E5:E6)</f>
        <v>66060</v>
      </c>
      <c r="F15" s="2">
        <f>SQRT(SUMSQ(F5:F6))</f>
        <v>8414.5863831801034</v>
      </c>
      <c r="G15" s="34">
        <f>SUM(G5:G6)</f>
        <v>80027</v>
      </c>
      <c r="H15" s="2">
        <f>SQRT(SUMSQ(H5:H6))</f>
        <v>8676.8543263097363</v>
      </c>
      <c r="I15" s="34">
        <f>SUM(I5:I6)</f>
        <v>86474</v>
      </c>
      <c r="J15" s="2">
        <f>SQRT(SUMSQ(J5:J6))</f>
        <v>7974.0243917359567</v>
      </c>
      <c r="K15" s="34">
        <f>SUM(K5:K6)</f>
        <v>87669</v>
      </c>
      <c r="L15" s="2">
        <f>SQRT(SUMSQ(L5:L6))</f>
        <v>9981.994439990438</v>
      </c>
      <c r="M15" s="34">
        <f>SUM(M5:M6)</f>
        <v>95966</v>
      </c>
      <c r="N15" s="2">
        <f>SQRT(SUMSQ(N5:N6))</f>
        <v>8801.7651070680131</v>
      </c>
      <c r="O15" s="34">
        <f>SUM(O5:O6)</f>
        <v>81010</v>
      </c>
      <c r="P15" s="2">
        <f>SQRT(SUMSQ(P5:P6))</f>
        <v>8588.2324724008249</v>
      </c>
      <c r="Q15" s="2">
        <v>92588</v>
      </c>
      <c r="R15" s="42">
        <v>16673.064865224991</v>
      </c>
      <c r="S15" s="34">
        <f>SUM(S5:S6)</f>
        <v>72168</v>
      </c>
      <c r="T15" s="34">
        <f>SQRT(SUMSQ(T5:T6))</f>
        <v>15349.790161432175</v>
      </c>
      <c r="U15" s="34">
        <f>SUM(U5:U6)</f>
        <v>0</v>
      </c>
      <c r="V15" s="34">
        <f>SQRT(SUMSQ(V5:V6))</f>
        <v>0</v>
      </c>
      <c r="W15" s="34">
        <f>SUM(W5:W6)</f>
        <v>0</v>
      </c>
      <c r="X15" s="34">
        <f>SQRT(SUMSQ(X5:X6))</f>
        <v>0</v>
      </c>
      <c r="Y15" s="34">
        <f>SUM(Y5:Y6)</f>
        <v>0</v>
      </c>
      <c r="Z15" s="34">
        <f>SQRT(SUMSQ(Z5:Z6))</f>
        <v>0</v>
      </c>
      <c r="AA15" s="34">
        <f>SUM(AA5:AA6)</f>
        <v>0</v>
      </c>
      <c r="AB15" s="34">
        <f>SQRT(SUMSQ(AB5:AB6))</f>
        <v>0</v>
      </c>
      <c r="AC15" s="34">
        <f>SUM(AC5:AC6)</f>
        <v>0</v>
      </c>
      <c r="AD15" s="34">
        <f>SQRT(SUMSQ(AD5:AD6))</f>
        <v>0</v>
      </c>
      <c r="AE15" s="34">
        <f>SUM(AE5:AE6)</f>
        <v>67600</v>
      </c>
      <c r="AF15" s="34">
        <f>SQRT(SUMSQ(AF5:AF6))</f>
        <v>20189.911639232105</v>
      </c>
      <c r="AG15" s="34">
        <f>SUM(AG5:AG6)</f>
        <v>51108</v>
      </c>
      <c r="AH15" s="34">
        <f>SQRT(SUMSQ(AH5:AH6))</f>
        <v>7278.7626008821035</v>
      </c>
      <c r="AI15" s="33">
        <f>SUM(AI5:AI6)</f>
        <v>55605</v>
      </c>
      <c r="AJ15" s="33">
        <f>SQRT(SUMSQ(AJ5:AJ6))</f>
        <v>8453.7517706637209</v>
      </c>
    </row>
    <row r="16" spans="1:36" s="2" customFormat="1" x14ac:dyDescent="0.2">
      <c r="A16" s="2" t="s">
        <v>19</v>
      </c>
      <c r="C16" s="35">
        <f>C15/C3</f>
        <v>0.15789964398666237</v>
      </c>
      <c r="D16" s="35">
        <f>(SQRT(D15^2-(C16^2*D3^2)))/C3</f>
        <v>1.7280523159528518E-2</v>
      </c>
      <c r="E16" s="35">
        <f>E15/E3</f>
        <v>0.15589564478636916</v>
      </c>
      <c r="F16" s="35">
        <f>(SQRT(F15^2-(E16^2*F3^2)))/E3</f>
        <v>1.9830583419987394E-2</v>
      </c>
      <c r="G16" s="35">
        <f>G15/G3</f>
        <v>0.18703184778874402</v>
      </c>
      <c r="H16" s="35">
        <f>(SQRT(H15^2-(G16^2*H3^2)))/G3</f>
        <v>2.0258069664835034E-2</v>
      </c>
      <c r="I16" s="35">
        <f>I15/I3</f>
        <v>0.20091589432131579</v>
      </c>
      <c r="J16" s="35">
        <f>(SQRT(J15^2-(I16^2*J3^2)))/I3</f>
        <v>1.8420720904059294E-2</v>
      </c>
      <c r="K16" s="35">
        <f>K15/K3</f>
        <v>0.19763520367907303</v>
      </c>
      <c r="L16" s="35">
        <f>(SQRT(L15^2-(K16^2*L3^2)))/K3</f>
        <v>2.2480567834137336E-2</v>
      </c>
      <c r="M16" s="35">
        <f>M15/M3</f>
        <v>0.21230617432530191</v>
      </c>
      <c r="N16" s="35">
        <f>(SQRT(N15^2-(M16^2*N3^2)))/M3</f>
        <v>1.9443424372939219E-2</v>
      </c>
      <c r="O16" s="35">
        <f>O15/O3</f>
        <v>0.17804747786219946</v>
      </c>
      <c r="P16" s="35">
        <f>(SQRT(P15^2-(O16^2*P3^2)))/O3</f>
        <v>1.8859279618166414E-2</v>
      </c>
      <c r="Q16" s="35">
        <f>Q15/Q3</f>
        <v>0.19905576003577449</v>
      </c>
      <c r="R16" s="35">
        <f>(SQRT(R15^2-(Q16^2*R3^2)))/Q3</f>
        <v>3.5467700979044801E-2</v>
      </c>
      <c r="S16" s="35">
        <f>S15/S3</f>
        <v>0.15230296827021494</v>
      </c>
      <c r="T16" s="35">
        <f>(SQRT(T15^2-(S16^2*T3^2)))/S3</f>
        <v>3.2389858805390831E-2</v>
      </c>
      <c r="U16" s="39" t="e">
        <f>U15/U3</f>
        <v>#DIV/0!</v>
      </c>
      <c r="V16" s="35" t="e">
        <f>(SQRT(V15^2-(U16^2*V3^2)))/U3</f>
        <v>#DIV/0!</v>
      </c>
      <c r="W16" s="39" t="e">
        <f>W15/W3</f>
        <v>#DIV/0!</v>
      </c>
      <c r="X16" s="35" t="e">
        <f>(SQRT(X15^2-(W16^2*X3^2)))/W3</f>
        <v>#DIV/0!</v>
      </c>
      <c r="Y16" s="39" t="e">
        <f>Y15/Y3</f>
        <v>#DIV/0!</v>
      </c>
      <c r="Z16" s="35" t="e">
        <f>(SQRT(Z15^2-(Y16^2*Z3^2)))/Y3</f>
        <v>#DIV/0!</v>
      </c>
      <c r="AA16" s="39" t="e">
        <f>AA15/AA3</f>
        <v>#DIV/0!</v>
      </c>
      <c r="AB16" s="35" t="e">
        <f>(SQRT(AB15^2-(AA16^2*AB3^2)))/AA3</f>
        <v>#DIV/0!</v>
      </c>
      <c r="AC16" s="39" t="e">
        <f>AC15/AC3</f>
        <v>#DIV/0!</v>
      </c>
      <c r="AD16" s="35" t="e">
        <f>(SQRT(AD15^2-(AC16^2*AD3^2)))/AC3</f>
        <v>#DIV/0!</v>
      </c>
      <c r="AE16" s="39">
        <f>AE15/AE3</f>
        <v>0.13139889282826397</v>
      </c>
      <c r="AF16" s="35">
        <f>(SQRT(AF15^2-(AE16^2*AF3^2)))/AE3</f>
        <v>3.9157549107813647E-2</v>
      </c>
      <c r="AG16" s="39">
        <f>AG15/AG3</f>
        <v>9.8815558984234525E-2</v>
      </c>
      <c r="AH16" s="35">
        <f>(SQRT(AH15^2-(AG16^2*AH3^2)))/AG3</f>
        <v>1.3989791484069442E-2</v>
      </c>
      <c r="AI16" s="37">
        <f>AI15/AI3</f>
        <v>0.10606338052347872</v>
      </c>
      <c r="AJ16" s="36">
        <f>(SQRT(AJ15^2-(AI16^2*AJ3^2)))/AI3</f>
        <v>1.604003701014357E-2</v>
      </c>
    </row>
    <row r="17" spans="1:36" x14ac:dyDescent="0.2">
      <c r="A17" t="s">
        <v>15</v>
      </c>
      <c r="C17" s="9">
        <f>C16-D16</f>
        <v>0.14061912082713385</v>
      </c>
      <c r="D17" s="9"/>
      <c r="E17" s="9">
        <f>E16-F16</f>
        <v>0.13606506136638177</v>
      </c>
      <c r="F17" s="9"/>
      <c r="G17" s="9">
        <f>G16-H16</f>
        <v>0.16677377812390898</v>
      </c>
      <c r="H17" s="9"/>
      <c r="I17" s="9">
        <f>I16-J16</f>
        <v>0.18249517341725649</v>
      </c>
      <c r="J17" s="9"/>
      <c r="K17" s="9">
        <f>K16-L16</f>
        <v>0.17515463584493568</v>
      </c>
      <c r="L17" s="9"/>
      <c r="M17" s="9">
        <f>M16-N16</f>
        <v>0.19286274995236269</v>
      </c>
      <c r="N17" s="9"/>
      <c r="O17" s="9">
        <f>O16-P16</f>
        <v>0.15918819824403305</v>
      </c>
      <c r="P17" s="9"/>
      <c r="Q17" s="9">
        <f>Q16-R16</f>
        <v>0.16358805905672968</v>
      </c>
      <c r="R17" s="9"/>
      <c r="S17" s="9">
        <f>S16-T16</f>
        <v>0.11991310946482411</v>
      </c>
      <c r="T17" s="9"/>
      <c r="U17" s="40" t="e">
        <f>U16-V16</f>
        <v>#DIV/0!</v>
      </c>
      <c r="V17" s="40"/>
      <c r="W17" s="40" t="e">
        <f>W16-X16</f>
        <v>#DIV/0!</v>
      </c>
      <c r="X17" s="40"/>
      <c r="Y17" s="40" t="e">
        <f>Y16-Z16</f>
        <v>#DIV/0!</v>
      </c>
      <c r="Z17" s="40"/>
      <c r="AA17" s="40" t="e">
        <f>AA16-AB16</f>
        <v>#DIV/0!</v>
      </c>
      <c r="AB17" s="40"/>
      <c r="AC17" s="40" t="e">
        <f>AC16-AD16</f>
        <v>#DIV/0!</v>
      </c>
      <c r="AD17" s="40"/>
      <c r="AE17" s="40">
        <f>AE16-AF16</f>
        <v>9.2241343720450328E-2</v>
      </c>
      <c r="AF17" s="40"/>
      <c r="AG17" s="40">
        <f>AG16-AH16</f>
        <v>8.4825767500165086E-2</v>
      </c>
      <c r="AH17" s="40"/>
      <c r="AI17" s="41">
        <f>AI16-AJ16</f>
        <v>9.0023343513335144E-2</v>
      </c>
      <c r="AJ17" s="41"/>
    </row>
    <row r="18" spans="1:36" x14ac:dyDescent="0.2">
      <c r="A18" t="s">
        <v>16</v>
      </c>
      <c r="C18" s="9">
        <f>C16+D16</f>
        <v>0.17518016714619089</v>
      </c>
      <c r="D18" s="9"/>
      <c r="E18" s="9">
        <f>E16+F16</f>
        <v>0.17572622820635656</v>
      </c>
      <c r="F18" s="9"/>
      <c r="G18" s="9">
        <f>G16+H16</f>
        <v>0.20728991745357905</v>
      </c>
      <c r="H18" s="9"/>
      <c r="I18" s="9">
        <f>I16+J16</f>
        <v>0.21933661522537509</v>
      </c>
      <c r="J18" s="9"/>
      <c r="K18" s="9">
        <f>K16+L16</f>
        <v>0.22011577151321038</v>
      </c>
      <c r="L18" s="9"/>
      <c r="M18" s="9">
        <f>M16+N16</f>
        <v>0.23174959869824113</v>
      </c>
      <c r="N18" s="9"/>
      <c r="O18" s="9">
        <f>O16+P16</f>
        <v>0.19690675748036587</v>
      </c>
      <c r="P18" s="9"/>
      <c r="Q18" s="9">
        <f>Q16+R16</f>
        <v>0.2345234610148193</v>
      </c>
      <c r="R18" s="9"/>
      <c r="S18" s="9">
        <f>S16+T16</f>
        <v>0.18469282707560578</v>
      </c>
      <c r="T18" s="9"/>
      <c r="U18" s="40" t="e">
        <f>U16+V16</f>
        <v>#DIV/0!</v>
      </c>
      <c r="V18" s="40"/>
      <c r="W18" s="40" t="e">
        <f>W16+X16</f>
        <v>#DIV/0!</v>
      </c>
      <c r="X18" s="40"/>
      <c r="Y18" s="40" t="e">
        <f>Y16+Z16</f>
        <v>#DIV/0!</v>
      </c>
      <c r="Z18" s="40"/>
      <c r="AA18" s="40" t="e">
        <f>AA16+AB16</f>
        <v>#DIV/0!</v>
      </c>
      <c r="AB18" s="40"/>
      <c r="AC18" s="40" t="e">
        <f>AC16+AD16</f>
        <v>#DIV/0!</v>
      </c>
      <c r="AD18" s="40"/>
      <c r="AE18" s="40">
        <f>AE16+AF16</f>
        <v>0.17055644193607761</v>
      </c>
      <c r="AF18" s="40"/>
      <c r="AG18" s="40">
        <f>AG16+AH16</f>
        <v>0.11280535046830396</v>
      </c>
      <c r="AH18" s="40"/>
      <c r="AI18" s="41">
        <f>AI16+AJ16</f>
        <v>0.12210341753362229</v>
      </c>
      <c r="AJ18" s="41"/>
    </row>
    <row r="19" spans="1:36" x14ac:dyDescent="0.2">
      <c r="A19" t="s">
        <v>17</v>
      </c>
      <c r="C19" s="9">
        <f>(D16/1.645)/C16</f>
        <v>6.6528821949165234E-2</v>
      </c>
      <c r="D19" s="9"/>
      <c r="E19" s="9">
        <f>(F16/1.645)/E16</f>
        <v>7.7327791455152756E-2</v>
      </c>
      <c r="F19" s="9"/>
      <c r="G19" s="9">
        <f>(H16/1.645)/G16</f>
        <v>6.5844058710124165E-2</v>
      </c>
      <c r="H19" s="9"/>
      <c r="I19" s="9">
        <f>(J16/1.645)/I16</f>
        <v>5.573479722166233E-2</v>
      </c>
      <c r="J19" s="9"/>
      <c r="K19" s="9">
        <f>(L16/1.645)/K16</f>
        <v>6.9147593287871373E-2</v>
      </c>
      <c r="L19" s="9"/>
      <c r="M19" s="9">
        <f>(N16/1.645)/M16</f>
        <v>5.5672949232734636E-2</v>
      </c>
      <c r="N19" s="9"/>
      <c r="O19" s="9">
        <f>(P16/1.645)/O16</f>
        <v>6.4390733349735843E-2</v>
      </c>
      <c r="P19" s="9"/>
      <c r="Q19" s="9">
        <f>(R16/1.645)/Q16</f>
        <v>0.10831594345922173</v>
      </c>
      <c r="R19" s="9"/>
      <c r="S19" s="9">
        <f>(T16/1.645)/S16</f>
        <v>0.12928102449940698</v>
      </c>
      <c r="T19" s="9"/>
      <c r="U19" s="31" t="e">
        <f>(V16/1.645)/U16</f>
        <v>#DIV/0!</v>
      </c>
      <c r="V19" s="40"/>
      <c r="W19" s="31" t="e">
        <f>(X16/1.645)/W16</f>
        <v>#DIV/0!</v>
      </c>
      <c r="X19" s="40"/>
      <c r="Y19" s="31" t="e">
        <f>(Z16/1.645)/Y16</f>
        <v>#DIV/0!</v>
      </c>
      <c r="Z19" s="40"/>
      <c r="AA19" s="31" t="e">
        <f>(AB16/1.645)/AA16</f>
        <v>#DIV/0!</v>
      </c>
      <c r="AB19" s="40"/>
      <c r="AC19" s="31" t="e">
        <f>(AD16/1.645)/AC16</f>
        <v>#DIV/0!</v>
      </c>
      <c r="AD19" s="40"/>
      <c r="AE19" s="31">
        <f>(AF16/1.645)/AE16</f>
        <v>0.18115815672561861</v>
      </c>
      <c r="AF19" s="40"/>
      <c r="AG19" s="31">
        <f>(AH16/1.645)/AG16</f>
        <v>8.606369888034493E-2</v>
      </c>
      <c r="AH19" s="40"/>
      <c r="AI19" s="45">
        <f>(AJ16/1.645)/AI16</f>
        <v>9.1933543215968777E-2</v>
      </c>
      <c r="AJ19" s="41"/>
    </row>
    <row r="20" spans="1:36" x14ac:dyDescent="0.2">
      <c r="AF20" s="6">
        <f>AG15-AE15</f>
        <v>-16492</v>
      </c>
      <c r="AH20" s="11">
        <f>AI15-AG15</f>
        <v>4497</v>
      </c>
    </row>
    <row r="21" spans="1:36" ht="15" x14ac:dyDescent="0.25">
      <c r="A21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1"/>
  <sheetViews>
    <sheetView topLeftCell="U1" workbookViewId="0">
      <selection activeCell="AK4" sqref="AK4"/>
    </sheetView>
  </sheetViews>
  <sheetFormatPr defaultRowHeight="14.25" x14ac:dyDescent="0.2"/>
  <cols>
    <col min="4" max="4" width="11.875" customWidth="1"/>
    <col min="5" max="5" width="10.5" customWidth="1"/>
    <col min="6" max="6" width="9.875" customWidth="1"/>
    <col min="7" max="7" width="10.5" customWidth="1"/>
    <col min="9" max="9" width="10.5" customWidth="1"/>
    <col min="10" max="10" width="11.875" customWidth="1"/>
    <col min="11" max="11" width="10.5" customWidth="1"/>
    <col min="12" max="12" width="10.875" customWidth="1"/>
    <col min="13" max="13" width="10.5" customWidth="1"/>
    <col min="14" max="14" width="11.875" customWidth="1"/>
    <col min="15" max="15" width="10.5" customWidth="1"/>
    <col min="16" max="16" width="11.875" customWidth="1"/>
    <col min="17" max="18" width="10.5" customWidth="1"/>
    <col min="31" max="32" width="11.25" customWidth="1"/>
    <col min="33" max="33" width="11.125" customWidth="1"/>
    <col min="35" max="35" width="14.75" bestFit="1" customWidth="1"/>
    <col min="36" max="36" width="12.125" bestFit="1" customWidth="1"/>
  </cols>
  <sheetData>
    <row r="1" spans="1:36" s="2" customFormat="1" x14ac:dyDescent="0.2">
      <c r="C1" s="2">
        <v>2007</v>
      </c>
      <c r="D1" s="2" t="s">
        <v>6</v>
      </c>
      <c r="E1" s="2">
        <v>2008</v>
      </c>
      <c r="F1" s="2" t="s">
        <v>6</v>
      </c>
      <c r="G1" s="2">
        <v>2009</v>
      </c>
      <c r="H1" s="2" t="s">
        <v>6</v>
      </c>
      <c r="I1" s="2">
        <v>2010</v>
      </c>
      <c r="J1" s="2" t="s">
        <v>6</v>
      </c>
      <c r="K1" s="2">
        <v>2011</v>
      </c>
      <c r="L1" s="2" t="s">
        <v>6</v>
      </c>
      <c r="M1" s="2">
        <v>2012</v>
      </c>
      <c r="N1" s="2" t="s">
        <v>6</v>
      </c>
      <c r="O1" s="2">
        <v>2013</v>
      </c>
      <c r="P1" s="2" t="s">
        <v>6</v>
      </c>
      <c r="Q1" s="2">
        <v>2014</v>
      </c>
      <c r="R1" s="2" t="s">
        <v>6</v>
      </c>
      <c r="S1" s="2">
        <v>2015</v>
      </c>
      <c r="T1" s="2" t="s">
        <v>6</v>
      </c>
      <c r="U1" s="2">
        <v>2016</v>
      </c>
      <c r="V1" s="2" t="s">
        <v>6</v>
      </c>
      <c r="W1" s="2">
        <v>2017</v>
      </c>
      <c r="X1" s="2" t="s">
        <v>6</v>
      </c>
      <c r="Y1" s="2">
        <v>2018</v>
      </c>
      <c r="Z1" s="2" t="s">
        <v>6</v>
      </c>
      <c r="AA1" s="2">
        <v>2019</v>
      </c>
      <c r="AB1" s="2" t="s">
        <v>6</v>
      </c>
      <c r="AC1" s="2" t="s">
        <v>25</v>
      </c>
      <c r="AD1" s="2" t="s">
        <v>6</v>
      </c>
      <c r="AE1" s="2">
        <v>2021</v>
      </c>
      <c r="AF1" s="2" t="s">
        <v>6</v>
      </c>
      <c r="AG1" s="2">
        <v>2022</v>
      </c>
      <c r="AH1" s="2" t="s">
        <v>6</v>
      </c>
      <c r="AI1" s="2">
        <v>2023</v>
      </c>
      <c r="AJ1" s="2" t="s">
        <v>6</v>
      </c>
    </row>
    <row r="2" spans="1:36" x14ac:dyDescent="0.2">
      <c r="A2" s="2" t="s">
        <v>2</v>
      </c>
    </row>
    <row r="3" spans="1:36" ht="114" x14ac:dyDescent="0.2">
      <c r="A3" s="5" t="s">
        <v>7</v>
      </c>
      <c r="C3" s="6">
        <v>6524455</v>
      </c>
      <c r="D3" s="6">
        <v>8331</v>
      </c>
      <c r="E3" s="6">
        <v>6650649</v>
      </c>
      <c r="F3" s="6">
        <v>7866</v>
      </c>
      <c r="G3" s="6">
        <v>6801546</v>
      </c>
      <c r="H3" s="6">
        <v>7912</v>
      </c>
      <c r="I3" s="6">
        <v>6800902</v>
      </c>
      <c r="J3" s="6">
        <v>9672</v>
      </c>
      <c r="K3" s="6">
        <v>6871955</v>
      </c>
      <c r="L3" s="6">
        <v>8349</v>
      </c>
      <c r="M3" s="6">
        <v>6897741</v>
      </c>
      <c r="N3" s="6">
        <v>7646</v>
      </c>
      <c r="O3" s="6">
        <v>6952776</v>
      </c>
      <c r="P3" s="6">
        <v>7479</v>
      </c>
      <c r="Q3">
        <v>7034351</v>
      </c>
      <c r="R3">
        <v>47694</v>
      </c>
      <c r="S3" s="6">
        <v>7123545</v>
      </c>
      <c r="T3" s="6">
        <v>7737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9">
        <v>7367995</v>
      </c>
      <c r="AF3" s="29">
        <v>36788.513356753087</v>
      </c>
      <c r="AG3" s="29">
        <v>7363950</v>
      </c>
      <c r="AH3" s="29">
        <v>35839.645324695943</v>
      </c>
      <c r="AI3" s="29">
        <v>7460774</v>
      </c>
      <c r="AJ3" s="29">
        <v>35364.96640744905</v>
      </c>
    </row>
    <row r="4" spans="1:36" x14ac:dyDescent="0.2">
      <c r="A4" s="7" t="s">
        <v>8</v>
      </c>
      <c r="AE4" s="29"/>
      <c r="AF4" s="29"/>
      <c r="AG4" s="29"/>
      <c r="AH4" s="29"/>
      <c r="AI4" s="29"/>
      <c r="AJ4" s="29"/>
    </row>
    <row r="5" spans="1:36" x14ac:dyDescent="0.2">
      <c r="A5" t="s">
        <v>9</v>
      </c>
      <c r="C5" s="6">
        <v>644798</v>
      </c>
      <c r="D5" s="6">
        <v>20891</v>
      </c>
      <c r="E5" s="6">
        <v>599286</v>
      </c>
      <c r="F5" s="6">
        <v>22500</v>
      </c>
      <c r="G5" s="6">
        <v>719676</v>
      </c>
      <c r="H5" s="6">
        <v>28119</v>
      </c>
      <c r="I5" s="6">
        <v>720680</v>
      </c>
      <c r="J5" s="6">
        <v>27246</v>
      </c>
      <c r="K5" s="6">
        <v>762622</v>
      </c>
      <c r="L5" s="6">
        <v>27927</v>
      </c>
      <c r="M5" s="6">
        <v>748745</v>
      </c>
      <c r="N5" s="6">
        <v>23538</v>
      </c>
      <c r="O5" s="6">
        <v>732676</v>
      </c>
      <c r="P5" s="6">
        <v>24265</v>
      </c>
      <c r="Q5">
        <v>723665</v>
      </c>
      <c r="R5">
        <v>34812</v>
      </c>
      <c r="S5">
        <v>680133</v>
      </c>
      <c r="T5">
        <v>33773</v>
      </c>
      <c r="AE5" s="29">
        <v>673108</v>
      </c>
      <c r="AF5" s="29">
        <v>45580</v>
      </c>
      <c r="AG5" s="29">
        <v>663773</v>
      </c>
      <c r="AH5" s="29">
        <v>20880.790358604725</v>
      </c>
      <c r="AI5" s="29">
        <v>630026</v>
      </c>
      <c r="AJ5" s="29">
        <v>29150.498812198737</v>
      </c>
    </row>
    <row r="6" spans="1:36" x14ac:dyDescent="0.2">
      <c r="A6" t="s">
        <v>10</v>
      </c>
      <c r="C6" s="6">
        <v>868021</v>
      </c>
      <c r="D6" s="6">
        <v>22806</v>
      </c>
      <c r="E6" s="6">
        <v>898517</v>
      </c>
      <c r="F6" s="6">
        <v>27247</v>
      </c>
      <c r="G6" s="6">
        <v>941726</v>
      </c>
      <c r="H6" s="6">
        <v>26275</v>
      </c>
      <c r="I6" s="6">
        <v>1030509</v>
      </c>
      <c r="J6" s="6">
        <v>27882</v>
      </c>
      <c r="K6" s="6">
        <v>1066592</v>
      </c>
      <c r="L6" s="6">
        <v>31121</v>
      </c>
      <c r="M6" s="6">
        <v>1027919</v>
      </c>
      <c r="N6" s="6">
        <v>26995</v>
      </c>
      <c r="O6" s="6">
        <v>1007884</v>
      </c>
      <c r="P6" s="6">
        <v>31291</v>
      </c>
      <c r="Q6">
        <v>1005317</v>
      </c>
      <c r="R6">
        <v>56633</v>
      </c>
      <c r="S6">
        <v>957175</v>
      </c>
      <c r="T6">
        <v>58468</v>
      </c>
      <c r="AE6" s="29">
        <v>768063</v>
      </c>
      <c r="AF6" s="29">
        <v>64936</v>
      </c>
      <c r="AG6" s="29">
        <v>747762</v>
      </c>
      <c r="AH6" s="29">
        <v>24222.268101893347</v>
      </c>
      <c r="AI6" s="29">
        <v>741498</v>
      </c>
      <c r="AJ6" s="29">
        <v>24092.944942451515</v>
      </c>
    </row>
    <row r="7" spans="1:36" x14ac:dyDescent="0.2">
      <c r="A7" t="s">
        <v>11</v>
      </c>
      <c r="C7" s="6">
        <v>454955</v>
      </c>
      <c r="D7" s="6">
        <v>17768</v>
      </c>
      <c r="E7" s="6">
        <v>473149</v>
      </c>
      <c r="F7" s="6">
        <v>21262</v>
      </c>
      <c r="G7" s="6">
        <v>486145</v>
      </c>
      <c r="H7" s="6">
        <v>20848</v>
      </c>
      <c r="I7" s="6">
        <v>494238</v>
      </c>
      <c r="J7" s="6">
        <v>20760</v>
      </c>
      <c r="K7" s="6">
        <v>485841</v>
      </c>
      <c r="L7" s="6">
        <v>22317</v>
      </c>
      <c r="M7" s="6">
        <v>487406</v>
      </c>
      <c r="N7" s="6">
        <v>19065</v>
      </c>
      <c r="O7" s="6">
        <v>486747</v>
      </c>
      <c r="P7" s="6">
        <v>19196</v>
      </c>
      <c r="Q7">
        <v>480169</v>
      </c>
      <c r="R7">
        <v>27113</v>
      </c>
      <c r="S7">
        <v>496365</v>
      </c>
      <c r="T7">
        <v>30526</v>
      </c>
      <c r="AE7" s="29">
        <v>413598</v>
      </c>
      <c r="AF7" s="29">
        <v>31272</v>
      </c>
      <c r="AG7" s="29">
        <v>414376</v>
      </c>
      <c r="AH7" s="29">
        <v>17723.318340536571</v>
      </c>
      <c r="AI7" s="29">
        <v>432660</v>
      </c>
      <c r="AJ7" s="29">
        <v>18227.738120787231</v>
      </c>
    </row>
    <row r="8" spans="1:36" x14ac:dyDescent="0.2">
      <c r="A8" t="s">
        <v>12</v>
      </c>
      <c r="C8" s="6">
        <v>1136731</v>
      </c>
      <c r="D8" s="6">
        <v>29636</v>
      </c>
      <c r="E8" s="6">
        <v>1157409</v>
      </c>
      <c r="F8" s="6">
        <v>22309</v>
      </c>
      <c r="G8" s="6">
        <v>1190933</v>
      </c>
      <c r="H8" s="6">
        <v>28232</v>
      </c>
      <c r="I8" s="6">
        <v>1210044</v>
      </c>
      <c r="J8" s="6">
        <v>29942</v>
      </c>
      <c r="K8" s="6">
        <v>1192425</v>
      </c>
      <c r="L8" s="6">
        <v>29210</v>
      </c>
      <c r="M8" s="6">
        <v>1229334</v>
      </c>
      <c r="N8" s="6">
        <v>33072</v>
      </c>
      <c r="O8" s="6">
        <v>1225314</v>
      </c>
      <c r="P8" s="6">
        <v>28156</v>
      </c>
      <c r="Q8">
        <v>1242030</v>
      </c>
      <c r="R8">
        <v>87062</v>
      </c>
      <c r="S8">
        <v>1232223</v>
      </c>
      <c r="T8">
        <v>87084</v>
      </c>
      <c r="AE8" s="29">
        <v>1226818</v>
      </c>
      <c r="AF8" s="29">
        <v>108329</v>
      </c>
      <c r="AG8" s="29">
        <v>1522650</v>
      </c>
      <c r="AH8" s="29">
        <v>35494.704844525753</v>
      </c>
      <c r="AI8" s="29">
        <v>1212912</v>
      </c>
      <c r="AJ8" s="29">
        <v>30538.441446806024</v>
      </c>
    </row>
    <row r="9" spans="1:36" s="2" customFormat="1" x14ac:dyDescent="0.2">
      <c r="A9" s="2" t="s">
        <v>13</v>
      </c>
      <c r="C9" s="2">
        <f>SUM(C5:C8)</f>
        <v>3104505</v>
      </c>
      <c r="D9" s="33">
        <f>SQRT(SUMSQ(D5:D8))</f>
        <v>46373.934888038129</v>
      </c>
      <c r="E9" s="33">
        <f>SUM(E5:E8)</f>
        <v>3128361</v>
      </c>
      <c r="F9" s="33">
        <f>SQRT(SUMSQ(F5:F8))</f>
        <v>46887.238498337691</v>
      </c>
      <c r="G9" s="33">
        <f>SUM(G5:G8)</f>
        <v>3338480</v>
      </c>
      <c r="H9" s="33">
        <f>SQRT(SUMSQ(H5:H8))</f>
        <v>52083.958317316858</v>
      </c>
      <c r="I9" s="33">
        <f>SUM(I5:I8)</f>
        <v>3455471</v>
      </c>
      <c r="J9" s="33">
        <f>SQRT(SUMSQ(J5:J8))</f>
        <v>53359.642090253939</v>
      </c>
      <c r="K9" s="33">
        <f>SUM(K5:K8)</f>
        <v>3507480</v>
      </c>
      <c r="L9" s="33">
        <f>SQRT(SUMSQ(L5:L8))</f>
        <v>55675.008387965245</v>
      </c>
      <c r="M9" s="33">
        <f>SUM(M5:M8)</f>
        <v>3493404</v>
      </c>
      <c r="N9" s="33">
        <f>SQRT(SUMSQ(N5:N8))</f>
        <v>52344.998595854406</v>
      </c>
      <c r="O9" s="33">
        <f>SUM(O5:O8)</f>
        <v>3452621</v>
      </c>
      <c r="P9" s="33">
        <f>SQRT(SUMSQ(P5:P8))</f>
        <v>52241.397933056884</v>
      </c>
      <c r="Q9" s="33">
        <f>SUM(Q5:Q8)</f>
        <v>3451181</v>
      </c>
      <c r="R9" s="33">
        <f>SQRT(SUMSQ(R5:R8))</f>
        <v>112845.37494288367</v>
      </c>
      <c r="S9" s="34">
        <f>SUM(S5:S8)</f>
        <v>3365896</v>
      </c>
      <c r="T9" s="34">
        <f>SQRT(SUMSQ(T5:T8))</f>
        <v>114344.13970553978</v>
      </c>
      <c r="U9" s="34">
        <f>SUM(U5:U8)</f>
        <v>0</v>
      </c>
      <c r="V9" s="34">
        <f>SQRT(SUMSQ(V5:V8))</f>
        <v>0</v>
      </c>
      <c r="W9" s="34">
        <f>SUM(W5:W8)</f>
        <v>0</v>
      </c>
      <c r="X9" s="34">
        <f>SQRT(SUMSQ(X5:X8))</f>
        <v>0</v>
      </c>
      <c r="Y9" s="34">
        <f>SUM(Y5:Y8)</f>
        <v>0</v>
      </c>
      <c r="Z9" s="34">
        <f>SQRT(SUMSQ(Z5:Z8))</f>
        <v>0</v>
      </c>
      <c r="AA9" s="34">
        <f>SUM(AA5:AA8)</f>
        <v>0</v>
      </c>
      <c r="AB9" s="34">
        <f>SQRT(SUMSQ(AB5:AB8))</f>
        <v>0</v>
      </c>
      <c r="AC9" s="34">
        <f>SUM(AC5:AC8)</f>
        <v>0</v>
      </c>
      <c r="AD9" s="34">
        <f>SQRT(SUMSQ(AD5:AD8))</f>
        <v>0</v>
      </c>
      <c r="AE9" s="34">
        <f>SUM(AE5:AE8)</f>
        <v>3081587</v>
      </c>
      <c r="AF9" s="34">
        <f>SQRT(SUMSQ(AF5:AF8))</f>
        <v>137867.07627639023</v>
      </c>
      <c r="AG9" s="34">
        <f>SUM(AG5:AG8)</f>
        <v>3348561</v>
      </c>
      <c r="AH9" s="34">
        <f>SQRT(SUMSQ(AH5:AH8))</f>
        <v>50957.980366180134</v>
      </c>
      <c r="AI9" s="33">
        <f>SUM(AI5:AI8)</f>
        <v>3017096</v>
      </c>
      <c r="AJ9" s="33">
        <f>SQRT(SUMSQ(AJ5:AJ8))</f>
        <v>51914.048387695599</v>
      </c>
    </row>
    <row r="10" spans="1:36" s="2" customFormat="1" x14ac:dyDescent="0.2">
      <c r="A10" s="2" t="s">
        <v>14</v>
      </c>
      <c r="C10" s="35">
        <f>C9/C3</f>
        <v>0.47582595021346613</v>
      </c>
      <c r="D10" s="35">
        <f>(SQRT(D9^2-(C10^2*D3^2)))/C3</f>
        <v>7.0816942877831119E-3</v>
      </c>
      <c r="E10" s="35">
        <f>E9/E3</f>
        <v>0.47038431888376608</v>
      </c>
      <c r="F10" s="35">
        <f>(SQRT(F9^2-(E10^2*F3^2)))/E3</f>
        <v>7.0280387001955113E-3</v>
      </c>
      <c r="G10" s="35">
        <f>G9/G3</f>
        <v>0.49084134695258991</v>
      </c>
      <c r="H10" s="35">
        <f>(SQRT(H9^2-(G10^2*H3^2)))/G3</f>
        <v>7.6363480337448145E-3</v>
      </c>
      <c r="I10" s="35">
        <f>I9/I3</f>
        <v>0.5080901033421743</v>
      </c>
      <c r="J10" s="35">
        <f>(SQRT(J9^2-(I10^2*J3^2)))/I3</f>
        <v>7.812620618392805E-3</v>
      </c>
      <c r="K10" s="35">
        <f>K9/K3</f>
        <v>0.51040497209309432</v>
      </c>
      <c r="L10" s="35">
        <f>(SQRT(L9^2-(K10^2*L3^2)))/K3</f>
        <v>8.0780048667513839E-3</v>
      </c>
      <c r="M10" s="35">
        <f>M9/M3</f>
        <v>0.50645624415297708</v>
      </c>
      <c r="N10" s="35">
        <f>(SQRT(N9^2-(M10^2*N3^2)))/M3</f>
        <v>7.5679222679284862E-3</v>
      </c>
      <c r="O10" s="35">
        <f>O9/O3</f>
        <v>0.49658165314113384</v>
      </c>
      <c r="P10" s="35">
        <f>(SQRT(P9^2-(O10^2*P3^2)))/O3</f>
        <v>7.4947352833075092E-3</v>
      </c>
      <c r="Q10" s="35">
        <f>Q9/Q3</f>
        <v>0.49061825319777191</v>
      </c>
      <c r="R10" s="35">
        <f>(SQRT(R9^2-(Q10^2*R3^2)))/Q3</f>
        <v>1.569336845855638E-2</v>
      </c>
      <c r="S10" s="36">
        <f>S9/S3</f>
        <v>0.47250294621568334</v>
      </c>
      <c r="T10" s="35">
        <f>(SQRT(T9^2-(S10^2*T3^2)))/S3</f>
        <v>1.6043372330431467E-2</v>
      </c>
      <c r="U10" s="39" t="e">
        <f>U9/U3</f>
        <v>#DIV/0!</v>
      </c>
      <c r="V10" s="35" t="e">
        <f>(SQRT(V9^2-(U10^2*V3^2)))/U3</f>
        <v>#DIV/0!</v>
      </c>
      <c r="W10" s="39" t="e">
        <f>W9/W3</f>
        <v>#DIV/0!</v>
      </c>
      <c r="X10" s="35" t="e">
        <f>(SQRT(X9^2-(W10^2*X3^2)))/W3</f>
        <v>#DIV/0!</v>
      </c>
      <c r="Y10" s="39" t="e">
        <f>Y9/Y3</f>
        <v>#DIV/0!</v>
      </c>
      <c r="Z10" s="35" t="e">
        <f>(SQRT(Z9^2-(Y10^2*Z3^2)))/Y3</f>
        <v>#DIV/0!</v>
      </c>
      <c r="AA10" s="39" t="e">
        <f>AA9/AA3</f>
        <v>#DIV/0!</v>
      </c>
      <c r="AB10" s="35" t="e">
        <f>(SQRT(AB9^2-(AA10^2*AB3^2)))/AA3</f>
        <v>#DIV/0!</v>
      </c>
      <c r="AC10" s="39" t="e">
        <f>AC9/AC3</f>
        <v>#DIV/0!</v>
      </c>
      <c r="AD10" s="35" t="e">
        <f>(SQRT(AD9^2-(AC10^2*AD3^2)))/AC3</f>
        <v>#DIV/0!</v>
      </c>
      <c r="AE10" s="39">
        <f>AE9/AE3</f>
        <v>0.4182395617803758</v>
      </c>
      <c r="AF10" s="35">
        <f>(SQRT(AF9^2-(AE10^2*AF3^2)))/AE3</f>
        <v>1.8594719370894162E-2</v>
      </c>
      <c r="AG10" s="39">
        <f>AG9/AG3</f>
        <v>0.45472348399975554</v>
      </c>
      <c r="AH10" s="35">
        <f>(SQRT(AH9^2-(AG10^2*AH3^2)))/AG3</f>
        <v>6.5564903361151608E-3</v>
      </c>
      <c r="AI10" s="37">
        <f>AI9/AI3</f>
        <v>0.40439450384102238</v>
      </c>
      <c r="AJ10" s="36">
        <f>(SQRT(AJ9^2-(AI10^2*AJ3^2)))/AI3</f>
        <v>6.6890237727242246E-3</v>
      </c>
    </row>
    <row r="11" spans="1:36" x14ac:dyDescent="0.2">
      <c r="A11" t="s">
        <v>15</v>
      </c>
      <c r="C11" s="9">
        <f>C10-D10</f>
        <v>0.46874425592568303</v>
      </c>
      <c r="D11" s="9"/>
      <c r="E11" s="9">
        <f>E10-F10</f>
        <v>0.46335628018357056</v>
      </c>
      <c r="F11" s="9"/>
      <c r="G11" s="9">
        <f>G10-H10</f>
        <v>0.48320499891884511</v>
      </c>
      <c r="H11" s="9"/>
      <c r="I11" s="9">
        <f>I10-J10</f>
        <v>0.50027748272378147</v>
      </c>
      <c r="J11" s="9"/>
      <c r="K11" s="9">
        <f>K10-L10</f>
        <v>0.50232696722634296</v>
      </c>
      <c r="L11" s="9"/>
      <c r="M11" s="9">
        <f>M10-N10</f>
        <v>0.49888832188504861</v>
      </c>
      <c r="N11" s="9"/>
      <c r="O11" s="9">
        <f>O10-P10</f>
        <v>0.48908691785782632</v>
      </c>
      <c r="P11" s="9"/>
      <c r="Q11" s="9">
        <f>Q10-R10</f>
        <v>0.47492488473921551</v>
      </c>
      <c r="R11" s="9"/>
      <c r="S11" s="1">
        <f>S10-T10</f>
        <v>0.45645957388525188</v>
      </c>
      <c r="U11" s="40" t="e">
        <f>U10-V10</f>
        <v>#DIV/0!</v>
      </c>
      <c r="V11" s="40"/>
      <c r="W11" s="40" t="e">
        <f>W10-X10</f>
        <v>#DIV/0!</v>
      </c>
      <c r="X11" s="40"/>
      <c r="Y11" s="40" t="e">
        <f>Y10-Z10</f>
        <v>#DIV/0!</v>
      </c>
      <c r="Z11" s="40"/>
      <c r="AA11" s="40" t="e">
        <f>AA10-AB10</f>
        <v>#DIV/0!</v>
      </c>
      <c r="AB11" s="40"/>
      <c r="AC11" s="40" t="e">
        <f>AC10-AD10</f>
        <v>#DIV/0!</v>
      </c>
      <c r="AD11" s="40"/>
      <c r="AE11" s="40">
        <f>AE10-AF10</f>
        <v>0.39964484240948162</v>
      </c>
      <c r="AF11" s="40"/>
      <c r="AG11" s="40">
        <f>AG10-AH10</f>
        <v>0.44816699366364038</v>
      </c>
      <c r="AH11" s="40"/>
      <c r="AI11" s="41">
        <f>AI10-AJ10</f>
        <v>0.39770548006829815</v>
      </c>
    </row>
    <row r="12" spans="1:36" x14ac:dyDescent="0.2">
      <c r="A12" t="s">
        <v>16</v>
      </c>
      <c r="C12" s="9">
        <f>C10+D10</f>
        <v>0.48290764450124923</v>
      </c>
      <c r="D12" s="9"/>
      <c r="E12" s="9">
        <f>E10+F10</f>
        <v>0.47741235758396161</v>
      </c>
      <c r="F12" s="9"/>
      <c r="G12" s="9">
        <f>G10+H10</f>
        <v>0.49847769498633471</v>
      </c>
      <c r="H12" s="9"/>
      <c r="I12" s="9">
        <f>I10+J10</f>
        <v>0.51590272396056713</v>
      </c>
      <c r="J12" s="9"/>
      <c r="K12" s="9">
        <f>K10+L10</f>
        <v>0.51848297695984569</v>
      </c>
      <c r="L12" s="9"/>
      <c r="M12" s="9">
        <f>M10+N10</f>
        <v>0.51402416642090554</v>
      </c>
      <c r="N12" s="9"/>
      <c r="O12" s="9">
        <f>O10+P10</f>
        <v>0.50407638842444136</v>
      </c>
      <c r="P12" s="9"/>
      <c r="Q12" s="9">
        <f>Q10+R10</f>
        <v>0.50631162165632826</v>
      </c>
      <c r="R12" s="9"/>
      <c r="S12" s="9">
        <f>S10+T10</f>
        <v>0.4885463185461148</v>
      </c>
      <c r="U12" s="40" t="e">
        <f>U10+V10</f>
        <v>#DIV/0!</v>
      </c>
      <c r="V12" s="40"/>
      <c r="W12" s="40" t="e">
        <f>W10+X10</f>
        <v>#DIV/0!</v>
      </c>
      <c r="X12" s="40"/>
      <c r="Y12" s="40" t="e">
        <f>Y10+Z10</f>
        <v>#DIV/0!</v>
      </c>
      <c r="Z12" s="40"/>
      <c r="AA12" s="40" t="e">
        <f>AA10+AB10</f>
        <v>#DIV/0!</v>
      </c>
      <c r="AB12" s="40"/>
      <c r="AC12" s="40" t="e">
        <f>AC10+AD10</f>
        <v>#DIV/0!</v>
      </c>
      <c r="AD12" s="40"/>
      <c r="AE12" s="40">
        <f>AE10+AF10</f>
        <v>0.43683428115126999</v>
      </c>
      <c r="AF12" s="40"/>
      <c r="AG12" s="40">
        <f>AG10+AH10</f>
        <v>0.4612799743358707</v>
      </c>
      <c r="AH12" s="40"/>
      <c r="AI12" s="41">
        <f>AI10+AJ10</f>
        <v>0.41108352761374661</v>
      </c>
    </row>
    <row r="13" spans="1:36" x14ac:dyDescent="0.2">
      <c r="A13" t="s">
        <v>17</v>
      </c>
      <c r="C13" s="9">
        <f>(D10/1.645)/C10</f>
        <v>9.0473866085446324E-3</v>
      </c>
      <c r="D13" s="9"/>
      <c r="E13" s="9">
        <f>(F10/1.645)/E10</f>
        <v>9.0827091379769229E-3</v>
      </c>
      <c r="F13" s="9"/>
      <c r="G13" s="9">
        <f>(H10/1.645)/G10</f>
        <v>9.4575505674906468E-3</v>
      </c>
      <c r="H13" s="9"/>
      <c r="I13" s="9">
        <f>(J10/1.645)/I10</f>
        <v>9.3473842820218402E-3</v>
      </c>
      <c r="J13" s="9"/>
      <c r="K13" s="9">
        <f>(L10/1.645)/K10</f>
        <v>9.6210686119416432E-3</v>
      </c>
      <c r="L13" s="9"/>
      <c r="M13" s="9">
        <f>(N10/1.645)/M10</f>
        <v>9.0838264950032499E-3</v>
      </c>
      <c r="N13" s="9"/>
      <c r="O13" s="9">
        <f>(P10/1.645)/O10</f>
        <v>9.1748659102053372E-3</v>
      </c>
      <c r="P13" s="9"/>
      <c r="Q13" s="9">
        <f>(R10/1.645)/Q10</f>
        <v>1.9444938205953853E-2</v>
      </c>
      <c r="R13" s="9"/>
      <c r="S13" s="10">
        <f>(T10/1.645)/S10</f>
        <v>2.0640738868244215E-2</v>
      </c>
      <c r="U13" s="31" t="e">
        <f>(V10/1.645)/U10</f>
        <v>#DIV/0!</v>
      </c>
      <c r="V13" s="40"/>
      <c r="W13" s="31" t="e">
        <f>(X10/1.645)/W10</f>
        <v>#DIV/0!</v>
      </c>
      <c r="X13" s="40"/>
      <c r="Y13" s="31" t="e">
        <f>(Z10/1.645)/Y10</f>
        <v>#DIV/0!</v>
      </c>
      <c r="Z13" s="40"/>
      <c r="AA13" s="31" t="e">
        <f>(AB10/1.645)/AA10</f>
        <v>#DIV/0!</v>
      </c>
      <c r="AB13" s="40"/>
      <c r="AC13" s="31" t="e">
        <f>(AD10/1.645)/AC10</f>
        <v>#DIV/0!</v>
      </c>
      <c r="AD13" s="40"/>
      <c r="AE13" s="31">
        <f>(AF10/1.645)/AE10</f>
        <v>2.7027048145473697E-2</v>
      </c>
      <c r="AF13" s="40"/>
      <c r="AG13" s="31">
        <f>(AH10/1.645)/AG10</f>
        <v>8.7651255131006127E-3</v>
      </c>
      <c r="AH13" s="40"/>
      <c r="AI13" s="45">
        <f>(AJ10/1.645)/AI10</f>
        <v>1.0055220362932861E-2</v>
      </c>
    </row>
    <row r="15" spans="1:36" x14ac:dyDescent="0.2">
      <c r="A15" s="2" t="s">
        <v>18</v>
      </c>
      <c r="B15" s="2"/>
      <c r="C15" s="34">
        <f>SUM(C5:C6)</f>
        <v>1512819</v>
      </c>
      <c r="D15" s="2">
        <f>SQRT(SUMSQ(D5:D6))</f>
        <v>30928.102382784495</v>
      </c>
      <c r="E15" s="34">
        <f>SUM(E5:E6)</f>
        <v>1497803</v>
      </c>
      <c r="F15" s="2">
        <f>SQRT(SUMSQ(F5:F6))</f>
        <v>35336.227996208087</v>
      </c>
      <c r="G15" s="34">
        <f>SUM(G5:G6)</f>
        <v>1661402</v>
      </c>
      <c r="H15" s="2">
        <f>SQRT(SUMSQ(H5:H6))</f>
        <v>38484.461617645116</v>
      </c>
      <c r="I15" s="34">
        <f>SUM(I5:I6)</f>
        <v>1751189</v>
      </c>
      <c r="J15" s="2">
        <f>SQRT(SUMSQ(J5:J6))</f>
        <v>38983.976708386232</v>
      </c>
      <c r="K15" s="34">
        <f>SUM(K5:K6)</f>
        <v>1829214</v>
      </c>
      <c r="L15" s="2">
        <f>SQRT(SUMSQ(L5:L6))</f>
        <v>41814.279498754964</v>
      </c>
      <c r="M15" s="34">
        <f>SUM(M5:M6)</f>
        <v>1776664</v>
      </c>
      <c r="N15" s="2">
        <f>SQRT(SUMSQ(N5:N6))</f>
        <v>35815.743312124629</v>
      </c>
      <c r="O15" s="34">
        <f>SUM(O5:O6)</f>
        <v>1740560</v>
      </c>
      <c r="P15" s="2">
        <f>SQRT(SUMSQ(P5:P6))</f>
        <v>39596.930512351588</v>
      </c>
      <c r="Q15" s="2">
        <v>1728982</v>
      </c>
      <c r="R15" s="42">
        <v>66476.853362655485</v>
      </c>
      <c r="S15" s="34">
        <f>SUM(S5:S6)</f>
        <v>1637308</v>
      </c>
      <c r="T15" s="34">
        <f>SQRT(SUMSQ(T5:T6))</f>
        <v>67521.274817645433</v>
      </c>
      <c r="U15" s="34">
        <f>SUM(U5:U6)</f>
        <v>0</v>
      </c>
      <c r="V15" s="34">
        <f>SQRT(SUMSQ(V5:V6))</f>
        <v>0</v>
      </c>
      <c r="W15" s="34">
        <f>SUM(W5:W6)</f>
        <v>0</v>
      </c>
      <c r="X15" s="34">
        <f>SQRT(SUMSQ(X5:X6))</f>
        <v>0</v>
      </c>
      <c r="Y15" s="34">
        <f>SUM(Y5:Y6)</f>
        <v>0</v>
      </c>
      <c r="Z15" s="34">
        <f>SQRT(SUMSQ(Z5:Z6))</f>
        <v>0</v>
      </c>
      <c r="AA15" s="34">
        <f>SUM(AA5:AA6)</f>
        <v>0</v>
      </c>
      <c r="AB15" s="34">
        <f>SQRT(SUMSQ(AB5:AB6))</f>
        <v>0</v>
      </c>
      <c r="AC15" s="34">
        <f>SUM(AC5:AC6)</f>
        <v>0</v>
      </c>
      <c r="AD15" s="34">
        <f>SQRT(SUMSQ(AD5:AD6))</f>
        <v>0</v>
      </c>
      <c r="AE15" s="34">
        <f>SUM(AE5:AE6)</f>
        <v>1441171</v>
      </c>
      <c r="AF15" s="34">
        <f>SQRT(SUMSQ(AF5:AF6))</f>
        <v>79336.123525163493</v>
      </c>
      <c r="AG15" s="34">
        <f>SUM(AG5:AG6)</f>
        <v>1411535</v>
      </c>
      <c r="AH15" s="34">
        <f>SQRT(SUMSQ(AH5:AH6))</f>
        <v>31980.082520218737</v>
      </c>
      <c r="AI15" s="29">
        <f>SUM(AI5:AI6)</f>
        <v>1371524</v>
      </c>
      <c r="AJ15" s="29">
        <f>SQRT(SUMSQ(AJ5:AJ6))</f>
        <v>37818.270412592909</v>
      </c>
    </row>
    <row r="16" spans="1:36" x14ac:dyDescent="0.2">
      <c r="A16" s="2" t="s">
        <v>19</v>
      </c>
      <c r="B16" s="2"/>
      <c r="C16" s="35">
        <f>C15/C3</f>
        <v>0.23186902201026752</v>
      </c>
      <c r="D16" s="35">
        <f>(SQRT(D15^2-(C16^2*D3^2)))/C3</f>
        <v>4.7310799993720461E-3</v>
      </c>
      <c r="E16" s="35">
        <f>E15/E3</f>
        <v>0.22521155454151917</v>
      </c>
      <c r="F16" s="35">
        <f>(SQRT(F15^2-(E16^2*F3^2)))/E3</f>
        <v>5.3065188566162646E-3</v>
      </c>
      <c r="G16" s="35">
        <f>G15/G3</f>
        <v>0.24426828841560433</v>
      </c>
      <c r="H16" s="35">
        <f>(SQRT(H15^2-(G16^2*H3^2)))/G3</f>
        <v>5.6510539077695501E-3</v>
      </c>
      <c r="I16" s="35">
        <f>I15/I3</f>
        <v>0.25749363834385497</v>
      </c>
      <c r="J16" s="35">
        <f>(SQRT(J15^2-(I16^2*J3^2)))/I3</f>
        <v>5.7204682081389612E-3</v>
      </c>
      <c r="K16" s="35">
        <f>K15/K3</f>
        <v>0.26618538683678805</v>
      </c>
      <c r="L16" s="35">
        <f>(SQRT(L15^2-(K16^2*L3^2)))/K3</f>
        <v>6.0761718011301995E-3</v>
      </c>
      <c r="M16" s="35">
        <f>M15/M3</f>
        <v>0.2575718630200815</v>
      </c>
      <c r="N16" s="35">
        <f>(SQRT(N15^2-(M16^2*N3^2)))/M3</f>
        <v>5.1845317090598846E-3</v>
      </c>
      <c r="O16" s="35">
        <f>O15/O3</f>
        <v>0.25034029573223704</v>
      </c>
      <c r="P16" s="35">
        <f>(SQRT(P15^2-(O16^2*P3^2)))/O3</f>
        <v>5.6887552669061354E-3</v>
      </c>
      <c r="Q16" s="35">
        <f>Q15/Q3</f>
        <v>0.24579126062944542</v>
      </c>
      <c r="R16" s="35">
        <f>(SQRT(R15^2-(Q16^2*R3^2)))/Q3</f>
        <v>9.3022188774686352E-3</v>
      </c>
      <c r="S16" s="36">
        <f>S15/S3</f>
        <v>0.22984455071175938</v>
      </c>
      <c r="T16" s="35">
        <f>(SQRT(T15^2-(S16^2*T3^2)))/S3</f>
        <v>9.4753178540733472E-3</v>
      </c>
      <c r="U16" s="39" t="e">
        <f>U15/U3</f>
        <v>#DIV/0!</v>
      </c>
      <c r="V16" s="35" t="e">
        <f>(SQRT(V15^2-(U16^2*V3^2)))/U3</f>
        <v>#DIV/0!</v>
      </c>
      <c r="W16" s="39" t="e">
        <f>W15/W3</f>
        <v>#DIV/0!</v>
      </c>
      <c r="X16" s="35" t="e">
        <f>(SQRT(X15^2-(W16^2*X3^2)))/W3</f>
        <v>#DIV/0!</v>
      </c>
      <c r="Y16" s="39" t="e">
        <f>Y15/Y3</f>
        <v>#DIV/0!</v>
      </c>
      <c r="Z16" s="35" t="e">
        <f>(SQRT(Z15^2-(Y16^2*Z3^2)))/Y3</f>
        <v>#DIV/0!</v>
      </c>
      <c r="AA16" s="39" t="e">
        <f>AA15/AA3</f>
        <v>#DIV/0!</v>
      </c>
      <c r="AB16" s="35" t="e">
        <f>(SQRT(AB15^2-(AA16^2*AB3^2)))/AA3</f>
        <v>#DIV/0!</v>
      </c>
      <c r="AC16" s="39" t="e">
        <f>AC15/AC3</f>
        <v>#DIV/0!</v>
      </c>
      <c r="AD16" s="35" t="e">
        <f>(SQRT(AD15^2-(AC16^2*AD3^2)))/AC3</f>
        <v>#DIV/0!</v>
      </c>
      <c r="AE16" s="39">
        <f>AE15/AE3</f>
        <v>0.19559880265933949</v>
      </c>
      <c r="AF16" s="35">
        <f>(SQRT(AF15^2-(AE16^2*AF3^2)))/AE3</f>
        <v>1.0723286382542057E-2</v>
      </c>
      <c r="AG16" s="39">
        <f>AG15/AG3</f>
        <v>0.19168177404789549</v>
      </c>
      <c r="AH16" s="35">
        <f>(SQRT(AH15^2-(AG16^2*AH3^2)))/AG3</f>
        <v>4.2414055723319051E-3</v>
      </c>
      <c r="AI16" s="41">
        <f>AI15/AI3</f>
        <v>0.18383132902832869</v>
      </c>
      <c r="AJ16" s="45">
        <f>(SQRT(AJ15^2-(AI16^2*AJ3^2)))/AI3</f>
        <v>4.9934876911494888E-3</v>
      </c>
    </row>
    <row r="17" spans="1:35" x14ac:dyDescent="0.2">
      <c r="A17" t="s">
        <v>15</v>
      </c>
      <c r="C17" s="9">
        <f>C16-D16</f>
        <v>0.22713794201089546</v>
      </c>
      <c r="D17" s="9"/>
      <c r="E17" s="9">
        <f>E16-F16</f>
        <v>0.21990503568490291</v>
      </c>
      <c r="F17" s="9"/>
      <c r="G17" s="9">
        <f>G16-H16</f>
        <v>0.23861723450783479</v>
      </c>
      <c r="H17" s="9"/>
      <c r="I17" s="9">
        <f>I16-J16</f>
        <v>0.25177317013571598</v>
      </c>
      <c r="J17" s="9"/>
      <c r="K17" s="9">
        <f>K16-L16</f>
        <v>0.26010921503565787</v>
      </c>
      <c r="L17" s="9"/>
      <c r="M17" s="9">
        <f>M16-N16</f>
        <v>0.25238733131102165</v>
      </c>
      <c r="N17" s="9"/>
      <c r="O17" s="9">
        <f>O16-P16</f>
        <v>0.24465154046533091</v>
      </c>
      <c r="P17" s="9"/>
      <c r="Q17" s="9">
        <f>Q16-R16</f>
        <v>0.2364890417519768</v>
      </c>
      <c r="R17" s="9"/>
      <c r="S17" s="1">
        <f>S16-T16</f>
        <v>0.22036923285768603</v>
      </c>
      <c r="U17" s="40" t="e">
        <f>U16-V16</f>
        <v>#DIV/0!</v>
      </c>
      <c r="V17" s="40"/>
      <c r="W17" s="40" t="e">
        <f>W16-X16</f>
        <v>#DIV/0!</v>
      </c>
      <c r="X17" s="40"/>
      <c r="Y17" s="40" t="e">
        <f>Y16-Z16</f>
        <v>#DIV/0!</v>
      </c>
      <c r="Z17" s="40"/>
      <c r="AA17" s="40" t="e">
        <f>AA16-AB16</f>
        <v>#DIV/0!</v>
      </c>
      <c r="AB17" s="40"/>
      <c r="AC17" s="40" t="e">
        <f>AC16-AD16</f>
        <v>#DIV/0!</v>
      </c>
      <c r="AD17" s="40"/>
      <c r="AE17" s="40">
        <f>AE16-AF16</f>
        <v>0.18487551627679744</v>
      </c>
      <c r="AF17" s="40"/>
      <c r="AG17" s="40">
        <f>AG16-AH16</f>
        <v>0.18744036847556358</v>
      </c>
      <c r="AH17" s="40"/>
      <c r="AI17" s="41">
        <f>AI16-AJ16</f>
        <v>0.1788378413371792</v>
      </c>
    </row>
    <row r="18" spans="1:35" x14ac:dyDescent="0.2">
      <c r="A18" t="s">
        <v>16</v>
      </c>
      <c r="C18" s="9">
        <f>C16+D16</f>
        <v>0.23660010200963957</v>
      </c>
      <c r="D18" s="9"/>
      <c r="E18" s="9">
        <f>E16+F16</f>
        <v>0.23051807339813543</v>
      </c>
      <c r="F18" s="9"/>
      <c r="G18" s="9">
        <f>G16+H16</f>
        <v>0.24991934232337387</v>
      </c>
      <c r="H18" s="9"/>
      <c r="I18" s="9">
        <f>I16+J16</f>
        <v>0.26321410655199395</v>
      </c>
      <c r="J18" s="9"/>
      <c r="K18" s="9">
        <f>K16+L16</f>
        <v>0.27226155863791823</v>
      </c>
      <c r="L18" s="9"/>
      <c r="M18" s="9">
        <f>M16+N16</f>
        <v>0.26275639472914136</v>
      </c>
      <c r="N18" s="9"/>
      <c r="O18" s="9">
        <f>O16+P16</f>
        <v>0.25602905099914319</v>
      </c>
      <c r="P18" s="9"/>
      <c r="Q18" s="9">
        <f>Q16+R16</f>
        <v>0.25509347950691408</v>
      </c>
      <c r="R18" s="9"/>
      <c r="S18" s="9">
        <f>S16+T16</f>
        <v>0.23931986856583273</v>
      </c>
      <c r="U18" s="40" t="e">
        <f>U16+V16</f>
        <v>#DIV/0!</v>
      </c>
      <c r="V18" s="40"/>
      <c r="W18" s="40" t="e">
        <f>W16+X16</f>
        <v>#DIV/0!</v>
      </c>
      <c r="X18" s="40"/>
      <c r="Y18" s="40" t="e">
        <f>Y16+Z16</f>
        <v>#DIV/0!</v>
      </c>
      <c r="Z18" s="40"/>
      <c r="AA18" s="40" t="e">
        <f>AA16+AB16</f>
        <v>#DIV/0!</v>
      </c>
      <c r="AB18" s="40"/>
      <c r="AC18" s="40" t="e">
        <f>AC16+AD16</f>
        <v>#DIV/0!</v>
      </c>
      <c r="AD18" s="40"/>
      <c r="AE18" s="40">
        <f>AE16+AF16</f>
        <v>0.20632208904188154</v>
      </c>
      <c r="AF18" s="40"/>
      <c r="AG18" s="40">
        <f>AG16+AH16</f>
        <v>0.1959231796202274</v>
      </c>
      <c r="AH18" s="40"/>
      <c r="AI18" s="41">
        <f>AI16+AJ16</f>
        <v>0.18882481671947818</v>
      </c>
    </row>
    <row r="19" spans="1:35" x14ac:dyDescent="0.2">
      <c r="A19" t="s">
        <v>17</v>
      </c>
      <c r="C19" s="9">
        <f>(D16/1.645)/C16</f>
        <v>1.2403711581856085E-2</v>
      </c>
      <c r="D19" s="9"/>
      <c r="E19" s="9">
        <f>(F16/1.645)/E16</f>
        <v>1.4323631555304164E-2</v>
      </c>
      <c r="F19" s="9"/>
      <c r="G19" s="9">
        <f>(H16/1.645)/G16</f>
        <v>1.4063598478646149E-2</v>
      </c>
      <c r="H19" s="9"/>
      <c r="I19" s="9">
        <f>(J16/1.645)/I16</f>
        <v>1.3505142475718527E-2</v>
      </c>
      <c r="J19" s="9"/>
      <c r="K19" s="9">
        <f>(L16/1.645)/K16</f>
        <v>1.3876499771636328E-2</v>
      </c>
      <c r="L19" s="9"/>
      <c r="M19" s="9">
        <f>(N16/1.645)/M16</f>
        <v>1.2236161867965065E-2</v>
      </c>
      <c r="N19" s="9"/>
      <c r="O19" s="9">
        <f>(P16/1.645)/O16</f>
        <v>1.381403612463423E-2</v>
      </c>
      <c r="P19" s="9"/>
      <c r="Q19" s="9">
        <f>(R16/1.645)/Q16</f>
        <v>2.3006693923661427E-2</v>
      </c>
      <c r="R19" s="9"/>
      <c r="S19" s="10">
        <f>(T16/1.645)/S16</f>
        <v>2.506072746113135E-2</v>
      </c>
      <c r="U19" s="31" t="e">
        <f>(V16/1.645)/U16</f>
        <v>#DIV/0!</v>
      </c>
      <c r="V19" s="40"/>
      <c r="W19" s="31" t="e">
        <f>(X16/1.645)/W16</f>
        <v>#DIV/0!</v>
      </c>
      <c r="X19" s="40"/>
      <c r="Y19" s="31" t="e">
        <f>(Z16/1.645)/Y16</f>
        <v>#DIV/0!</v>
      </c>
      <c r="Z19" s="40"/>
      <c r="AA19" s="31" t="e">
        <f>(AB16/1.645)/AA16</f>
        <v>#DIV/0!</v>
      </c>
      <c r="AB19" s="40"/>
      <c r="AC19" s="31" t="e">
        <f>(AD16/1.645)/AC16</f>
        <v>#DIV/0!</v>
      </c>
      <c r="AD19" s="40"/>
      <c r="AE19" s="31">
        <f>(AF16/1.645)/AE16</f>
        <v>3.3326968455520488E-2</v>
      </c>
      <c r="AF19" s="40"/>
      <c r="AG19" s="31">
        <f>(AH16/1.645)/AG16</f>
        <v>1.3451263495743396E-2</v>
      </c>
      <c r="AH19" s="40"/>
      <c r="AI19" s="45">
        <f>(AJ16/1.645)/AI16</f>
        <v>1.6512717628118297E-2</v>
      </c>
    </row>
    <row r="21" spans="1:35" ht="15" x14ac:dyDescent="0.25">
      <c r="A21" t="s">
        <v>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1"/>
  <sheetViews>
    <sheetView topLeftCell="T1" zoomScale="90" zoomScaleNormal="90" workbookViewId="0">
      <selection activeCell="AI19" sqref="AI19"/>
    </sheetView>
  </sheetViews>
  <sheetFormatPr defaultRowHeight="14.25" x14ac:dyDescent="0.2"/>
  <cols>
    <col min="3" max="3" width="11.5" customWidth="1"/>
    <col min="5" max="5" width="11.5" customWidth="1"/>
    <col min="7" max="7" width="11.5" customWidth="1"/>
    <col min="9" max="9" width="11.5" customWidth="1"/>
    <col min="11" max="11" width="11.5" customWidth="1"/>
    <col min="13" max="13" width="11.5" customWidth="1"/>
    <col min="15" max="15" width="11.5" customWidth="1"/>
    <col min="17" max="17" width="11.5" customWidth="1"/>
    <col min="19" max="19" width="10.25" customWidth="1"/>
    <col min="21" max="21" width="10.625" customWidth="1"/>
    <col min="23" max="23" width="12.375" customWidth="1"/>
    <col min="25" max="25" width="12.125" customWidth="1"/>
    <col min="27" max="27" width="12.375" customWidth="1"/>
    <col min="29" max="29" width="12.125" customWidth="1"/>
    <col min="31" max="31" width="11.375" customWidth="1"/>
    <col min="32" max="32" width="11.125" bestFit="1" customWidth="1"/>
    <col min="33" max="33" width="12.25" customWidth="1"/>
    <col min="35" max="35" width="13.875" bestFit="1" customWidth="1"/>
    <col min="36" max="36" width="11.125" bestFit="1" customWidth="1"/>
  </cols>
  <sheetData>
    <row r="1" spans="1:36" x14ac:dyDescent="0.2">
      <c r="C1" s="2">
        <v>2007</v>
      </c>
      <c r="D1" s="2" t="s">
        <v>6</v>
      </c>
      <c r="E1" s="2">
        <v>2008</v>
      </c>
      <c r="F1" s="2" t="s">
        <v>6</v>
      </c>
      <c r="G1" s="2">
        <v>2009</v>
      </c>
      <c r="H1" s="2" t="s">
        <v>6</v>
      </c>
      <c r="I1" s="2">
        <v>2010</v>
      </c>
      <c r="J1" s="2" t="s">
        <v>6</v>
      </c>
      <c r="K1" s="2">
        <v>2011</v>
      </c>
      <c r="L1" s="2" t="s">
        <v>6</v>
      </c>
      <c r="M1" s="2">
        <v>2012</v>
      </c>
      <c r="N1" s="2" t="s">
        <v>6</v>
      </c>
      <c r="O1" s="2">
        <v>2013</v>
      </c>
      <c r="P1" s="2" t="s">
        <v>6</v>
      </c>
      <c r="Q1" s="2">
        <v>2014</v>
      </c>
      <c r="R1" s="2" t="s">
        <v>6</v>
      </c>
      <c r="S1" s="2">
        <v>2015</v>
      </c>
      <c r="T1" s="2" t="s">
        <v>6</v>
      </c>
      <c r="U1" s="2">
        <v>2016</v>
      </c>
      <c r="V1" s="2" t="s">
        <v>6</v>
      </c>
      <c r="W1" s="2">
        <v>2017</v>
      </c>
      <c r="X1" s="2" t="s">
        <v>6</v>
      </c>
      <c r="Y1" s="2">
        <v>2018</v>
      </c>
      <c r="Z1" s="2" t="s">
        <v>6</v>
      </c>
      <c r="AA1" s="2">
        <v>2019</v>
      </c>
      <c r="AB1" s="2" t="s">
        <v>6</v>
      </c>
      <c r="AC1" s="2" t="s">
        <v>25</v>
      </c>
      <c r="AD1" s="2" t="s">
        <v>6</v>
      </c>
      <c r="AE1" s="2">
        <v>2021</v>
      </c>
      <c r="AF1" s="2" t="s">
        <v>6</v>
      </c>
      <c r="AG1" s="2">
        <v>2022</v>
      </c>
      <c r="AH1" s="2" t="s">
        <v>6</v>
      </c>
      <c r="AI1" s="2">
        <v>2023</v>
      </c>
      <c r="AJ1" s="2" t="s">
        <v>6</v>
      </c>
    </row>
    <row r="2" spans="1:36" x14ac:dyDescent="0.2">
      <c r="A2" s="2" t="s">
        <v>3</v>
      </c>
    </row>
    <row r="3" spans="1:36" ht="99.75" x14ac:dyDescent="0.2">
      <c r="A3" s="32" t="s">
        <v>7</v>
      </c>
      <c r="C3" s="6">
        <v>72665911</v>
      </c>
      <c r="D3" s="6">
        <v>36535</v>
      </c>
      <c r="E3" s="6">
        <v>72825003</v>
      </c>
      <c r="F3" s="6">
        <v>36649</v>
      </c>
      <c r="G3" s="6">
        <v>73347404</v>
      </c>
      <c r="H3" s="6">
        <v>33624</v>
      </c>
      <c r="I3" s="6">
        <v>73024577</v>
      </c>
      <c r="J3" s="6">
        <v>35260</v>
      </c>
      <c r="K3" s="6">
        <v>72802773</v>
      </c>
      <c r="L3" s="6">
        <v>36760</v>
      </c>
      <c r="M3" s="6">
        <v>72605436</v>
      </c>
      <c r="N3" s="6">
        <v>37616</v>
      </c>
      <c r="O3" s="6">
        <v>72382173</v>
      </c>
      <c r="P3" s="6">
        <v>37943</v>
      </c>
      <c r="Q3">
        <v>72386485</v>
      </c>
      <c r="R3">
        <v>155666</v>
      </c>
      <c r="S3" s="6">
        <v>72454786</v>
      </c>
      <c r="T3" s="6">
        <v>41125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29">
        <v>72297129</v>
      </c>
      <c r="AF3" s="29">
        <v>108018.40206649977</v>
      </c>
      <c r="AG3" s="29">
        <v>71241523</v>
      </c>
      <c r="AH3" s="29">
        <v>104317.76639671691</v>
      </c>
      <c r="AI3">
        <v>71559990</v>
      </c>
      <c r="AJ3">
        <v>97279.634564486318</v>
      </c>
    </row>
    <row r="4" spans="1:36" x14ac:dyDescent="0.2">
      <c r="A4" s="7" t="s">
        <v>8</v>
      </c>
      <c r="C4" s="6"/>
      <c r="D4" s="6"/>
      <c r="AE4" s="29"/>
      <c r="AF4" s="29"/>
      <c r="AG4" s="29"/>
      <c r="AH4" s="29"/>
      <c r="AI4" t="s">
        <v>29</v>
      </c>
    </row>
    <row r="5" spans="1:36" x14ac:dyDescent="0.2">
      <c r="A5" t="s">
        <v>9</v>
      </c>
      <c r="C5" s="6">
        <v>5775980</v>
      </c>
      <c r="D5" s="6">
        <v>67988</v>
      </c>
      <c r="E5" s="6">
        <v>5654979</v>
      </c>
      <c r="F5" s="6">
        <v>80959</v>
      </c>
      <c r="G5" s="6">
        <v>6484069</v>
      </c>
      <c r="H5" s="6">
        <v>83578</v>
      </c>
      <c r="I5" s="6">
        <v>7023152</v>
      </c>
      <c r="J5" s="6">
        <v>88017</v>
      </c>
      <c r="K5" s="6">
        <v>7335997</v>
      </c>
      <c r="L5" s="6">
        <v>81234</v>
      </c>
      <c r="M5" s="6">
        <v>7353744</v>
      </c>
      <c r="N5" s="6">
        <v>82522</v>
      </c>
      <c r="O5" s="6">
        <v>7188196</v>
      </c>
      <c r="P5" s="6">
        <v>82929</v>
      </c>
      <c r="Q5">
        <v>6949089</v>
      </c>
      <c r="R5">
        <v>101956</v>
      </c>
      <c r="S5">
        <v>6617868</v>
      </c>
      <c r="T5">
        <v>104832</v>
      </c>
      <c r="AE5" s="29">
        <v>5921338</v>
      </c>
      <c r="AF5" s="29">
        <v>115409</v>
      </c>
      <c r="AG5" s="29">
        <v>5578778</v>
      </c>
      <c r="AH5" s="29">
        <v>63382.353080333014</v>
      </c>
      <c r="AI5" s="29">
        <v>5492234</v>
      </c>
      <c r="AJ5" s="29">
        <v>78945.912737772567</v>
      </c>
    </row>
    <row r="6" spans="1:36" x14ac:dyDescent="0.2">
      <c r="A6" t="s">
        <v>10</v>
      </c>
      <c r="C6" s="6">
        <v>7321120</v>
      </c>
      <c r="D6" s="6">
        <v>76478</v>
      </c>
      <c r="E6" s="6">
        <v>7585891</v>
      </c>
      <c r="F6" s="6">
        <v>81388</v>
      </c>
      <c r="G6" s="6">
        <v>8172893</v>
      </c>
      <c r="H6" s="6">
        <v>86453</v>
      </c>
      <c r="I6" s="6">
        <v>8725977</v>
      </c>
      <c r="J6" s="6">
        <v>87148</v>
      </c>
      <c r="K6" s="6">
        <v>9050503</v>
      </c>
      <c r="L6" s="6">
        <v>87408</v>
      </c>
      <c r="M6" s="6">
        <v>9043119</v>
      </c>
      <c r="N6" s="6">
        <v>78288</v>
      </c>
      <c r="O6" s="6">
        <v>8898764</v>
      </c>
      <c r="P6" s="6">
        <v>98039</v>
      </c>
      <c r="Q6">
        <v>8736923</v>
      </c>
      <c r="R6">
        <v>161829</v>
      </c>
      <c r="S6">
        <v>8382405</v>
      </c>
      <c r="T6">
        <v>158540</v>
      </c>
      <c r="AE6" s="29">
        <v>6321881</v>
      </c>
      <c r="AF6" s="29">
        <v>159073</v>
      </c>
      <c r="AG6" s="29">
        <v>6004172</v>
      </c>
      <c r="AH6" s="29">
        <v>64056.658170716335</v>
      </c>
      <c r="AI6" s="29">
        <v>5953030</v>
      </c>
      <c r="AJ6" s="29">
        <v>68687.075909518811</v>
      </c>
    </row>
    <row r="7" spans="1:36" x14ac:dyDescent="0.2">
      <c r="A7" t="s">
        <v>11</v>
      </c>
      <c r="C7" s="6">
        <v>3960321</v>
      </c>
      <c r="D7" s="6">
        <v>51838</v>
      </c>
      <c r="E7" s="6">
        <v>4083935</v>
      </c>
      <c r="F7" s="6">
        <v>55315</v>
      </c>
      <c r="G7" s="6">
        <v>4302752</v>
      </c>
      <c r="H7" s="6">
        <v>61476</v>
      </c>
      <c r="I7" s="6">
        <v>4430332</v>
      </c>
      <c r="J7" s="6">
        <v>67736</v>
      </c>
      <c r="K7" s="6">
        <v>4434673</v>
      </c>
      <c r="L7" s="6">
        <v>57563</v>
      </c>
      <c r="M7" s="6">
        <v>4368742</v>
      </c>
      <c r="N7" s="6">
        <v>60130</v>
      </c>
      <c r="O7" s="6">
        <v>4405901</v>
      </c>
      <c r="P7" s="6">
        <v>58228</v>
      </c>
      <c r="Q7">
        <v>4406752</v>
      </c>
      <c r="R7">
        <v>79815</v>
      </c>
      <c r="S7">
        <v>4335730</v>
      </c>
      <c r="T7">
        <v>85857</v>
      </c>
      <c r="AE7" s="29">
        <v>3572230</v>
      </c>
      <c r="AF7" s="29">
        <v>84247</v>
      </c>
      <c r="AG7" s="29">
        <v>3647266</v>
      </c>
      <c r="AH7" s="29">
        <v>45884.70897804627</v>
      </c>
      <c r="AI7" s="29">
        <v>3555322</v>
      </c>
      <c r="AJ7" s="29">
        <v>51427.261544826593</v>
      </c>
    </row>
    <row r="8" spans="1:36" x14ac:dyDescent="0.2">
      <c r="A8" t="s">
        <v>12</v>
      </c>
      <c r="C8" s="6">
        <v>11552959</v>
      </c>
      <c r="D8" s="6">
        <v>97967</v>
      </c>
      <c r="E8" s="6">
        <v>11501163</v>
      </c>
      <c r="F8" s="6">
        <v>79753</v>
      </c>
      <c r="G8" s="6">
        <v>11776826</v>
      </c>
      <c r="H8" s="6">
        <v>80418</v>
      </c>
      <c r="I8" s="6">
        <v>11986816</v>
      </c>
      <c r="J8" s="6">
        <v>93368</v>
      </c>
      <c r="K8" s="6">
        <v>11909288</v>
      </c>
      <c r="L8" s="6">
        <v>94924</v>
      </c>
      <c r="M8" s="6">
        <v>11987319</v>
      </c>
      <c r="N8" s="6">
        <v>78533</v>
      </c>
      <c r="O8" s="6">
        <v>11809212</v>
      </c>
      <c r="P8" s="6">
        <v>82165</v>
      </c>
      <c r="Q8">
        <v>11813309</v>
      </c>
      <c r="R8">
        <v>237427</v>
      </c>
      <c r="S8">
        <v>11682471</v>
      </c>
      <c r="T8">
        <v>244037</v>
      </c>
      <c r="AE8" s="29">
        <v>10781268</v>
      </c>
      <c r="AF8" s="29">
        <v>276496</v>
      </c>
      <c r="AG8" s="29">
        <v>13272729</v>
      </c>
      <c r="AH8" s="29">
        <v>91849.073795003511</v>
      </c>
      <c r="AI8" s="29">
        <v>10836526</v>
      </c>
      <c r="AJ8" s="29">
        <v>84274.24127217046</v>
      </c>
    </row>
    <row r="9" spans="1:36" s="2" customFormat="1" x14ac:dyDescent="0.2">
      <c r="A9" s="2" t="s">
        <v>13</v>
      </c>
      <c r="C9" s="33">
        <f>SUM(C5:C8)</f>
        <v>28610380</v>
      </c>
      <c r="D9" s="33">
        <f>SQRT(SUMSQ(D5:D8))</f>
        <v>150850.80033264656</v>
      </c>
      <c r="E9" s="33">
        <f>SUM(E5:E8)</f>
        <v>28825968</v>
      </c>
      <c r="F9" s="33">
        <f>SQRT(SUMSQ(F5:F8))</f>
        <v>150328.49516641881</v>
      </c>
      <c r="G9" s="33">
        <f>SUM(G5:G8)</f>
        <v>30736540</v>
      </c>
      <c r="H9" s="33">
        <f>SQRT(SUMSQ(H5:H8))</f>
        <v>157180.64955012751</v>
      </c>
      <c r="I9" s="33">
        <f>SUM(I5:I8)</f>
        <v>32166277</v>
      </c>
      <c r="J9" s="33">
        <f>SQRT(SUMSQ(J5:J8))</f>
        <v>169255.76892088493</v>
      </c>
      <c r="K9" s="33">
        <f>SUM(K5:K8)</f>
        <v>32730461</v>
      </c>
      <c r="L9" s="33">
        <f>SQRT(SUMSQ(L5:L8))</f>
        <v>162982.16456103409</v>
      </c>
      <c r="M9" s="33">
        <f>SUM(M5:M8)</f>
        <v>32752924</v>
      </c>
      <c r="N9" s="33">
        <f>SQRT(SUMSQ(N5:N8))</f>
        <v>150737.98597898276</v>
      </c>
      <c r="O9" s="33">
        <f>SUM(O5:O8)</f>
        <v>32302073</v>
      </c>
      <c r="P9" s="33">
        <f>SQRT(SUMSQ(P5:P8))</f>
        <v>163188.39349353249</v>
      </c>
      <c r="Q9" s="33">
        <f>SUM(Q5:Q8)</f>
        <v>31906073</v>
      </c>
      <c r="R9" s="33">
        <f>SQRT(SUMSQ(R5:R8))</f>
        <v>315159.74636840919</v>
      </c>
      <c r="S9" s="34">
        <f>SUM(S5:S8)</f>
        <v>31018474</v>
      </c>
      <c r="T9" s="34">
        <f>SQRT(SUMSQ(T5:T8))</f>
        <v>321014.27015321294</v>
      </c>
      <c r="U9" s="34">
        <f>SUM(U5:U8)</f>
        <v>0</v>
      </c>
      <c r="V9" s="34">
        <f>SQRT(SUMSQ(V5:V8))</f>
        <v>0</v>
      </c>
      <c r="W9" s="34">
        <f>SUM(W5:W8)</f>
        <v>0</v>
      </c>
      <c r="X9" s="34">
        <f>SQRT(SUMSQ(X5:X8))</f>
        <v>0</v>
      </c>
      <c r="Y9" s="34">
        <f>SUM(Y5:Y8)</f>
        <v>0</v>
      </c>
      <c r="Z9" s="34">
        <f>SQRT(SUMSQ(Z5:Z8))</f>
        <v>0</v>
      </c>
      <c r="AA9" s="34">
        <f>SUM(AA5:AA8)</f>
        <v>0</v>
      </c>
      <c r="AB9" s="34">
        <f>SQRT(SUMSQ(AB5:AB8))</f>
        <v>0</v>
      </c>
      <c r="AC9" s="34">
        <f>SUM(AC5:AC8)</f>
        <v>0</v>
      </c>
      <c r="AD9" s="34">
        <f>SQRT(SUMSQ(AD5:AD8))</f>
        <v>0</v>
      </c>
      <c r="AE9" s="34">
        <f>SUM(AE5:AE8)</f>
        <v>26596717</v>
      </c>
      <c r="AF9" s="34">
        <f>SQRT(SUMSQ(AF5:AF8))</f>
        <v>349529.75786762423</v>
      </c>
      <c r="AG9" s="34">
        <f>SUM(AG5:AG8)</f>
        <v>28502945</v>
      </c>
      <c r="AH9" s="34">
        <f>SQRT(SUMSQ(AH5:AH8))</f>
        <v>136609.79837844722</v>
      </c>
      <c r="AI9" s="33">
        <f>SUM(AI5:AI8)</f>
        <v>25837112</v>
      </c>
      <c r="AJ9" s="33">
        <f>SQRT(SUMSQ(AJ5:AJ8))</f>
        <v>143865.50144840145</v>
      </c>
    </row>
    <row r="10" spans="1:36" s="2" customFormat="1" x14ac:dyDescent="0.2">
      <c r="A10" s="2" t="s">
        <v>14</v>
      </c>
      <c r="C10" s="38">
        <f>C9/C3</f>
        <v>0.39372492006602655</v>
      </c>
      <c r="D10" s="38">
        <f>(SQRT(D9^2-(C10^2*D3^2)))/C3</f>
        <v>2.0664901373844613E-3</v>
      </c>
      <c r="E10" s="38">
        <f>E9/E3</f>
        <v>0.3958251536220328</v>
      </c>
      <c r="F10" s="38">
        <f>(SQRT(F9^2-(E10^2*F3^2)))/E3</f>
        <v>2.0546091814584314E-3</v>
      </c>
      <c r="G10" s="38">
        <f>G9/G3</f>
        <v>0.41905423128540448</v>
      </c>
      <c r="H10" s="38">
        <f>(SQRT(H9^2-(G10^2*H3^2)))/G3</f>
        <v>2.1343335088168341E-3</v>
      </c>
      <c r="I10" s="38">
        <f>I9/I3</f>
        <v>0.44048563266583524</v>
      </c>
      <c r="J10" s="38">
        <f>(SQRT(J9^2-(I10^2*J3^2)))/I3</f>
        <v>2.3080126564758627E-3</v>
      </c>
      <c r="K10" s="38">
        <f>K9/K3</f>
        <v>0.44957711981657622</v>
      </c>
      <c r="L10" s="38">
        <f>(SQRT(L9^2-(K10^2*L3^2)))/K3</f>
        <v>2.2271418853735776E-3</v>
      </c>
      <c r="M10" s="38">
        <f>M9/M3</f>
        <v>0.45110842664728301</v>
      </c>
      <c r="N10" s="38">
        <f>(SQRT(N9^2-(M10^2*N3^2)))/M3</f>
        <v>2.0629285736660972E-3</v>
      </c>
      <c r="O10" s="38">
        <f>O9/O3</f>
        <v>0.44627111429771527</v>
      </c>
      <c r="P10" s="38">
        <f>(SQRT(P9^2-(O10^2*P3^2)))/O3</f>
        <v>2.2423686607372915E-3</v>
      </c>
      <c r="Q10" s="38">
        <f>Q9/Q3</f>
        <v>0.44077389584533633</v>
      </c>
      <c r="R10" s="38">
        <f>(SQRT(R9^2-(Q10^2*R3^2)))/Q3</f>
        <v>4.249414095314652E-3</v>
      </c>
      <c r="S10" s="39">
        <f>S9/S3</f>
        <v>0.42810800655735842</v>
      </c>
      <c r="T10" s="39">
        <f>(SQRT(T9^2-(S10^2*T3^2)))/S3</f>
        <v>4.4238776713324693E-3</v>
      </c>
      <c r="U10" s="39" t="e">
        <f>U9/U3</f>
        <v>#DIV/0!</v>
      </c>
      <c r="V10" s="39" t="e">
        <f>(SQRT(V9^2-(U10^2*V3^2)))/U3</f>
        <v>#DIV/0!</v>
      </c>
      <c r="W10" s="39" t="e">
        <f>W9/W3</f>
        <v>#DIV/0!</v>
      </c>
      <c r="X10" s="39" t="e">
        <f>(SQRT(X9^2-(W10^2*X3^2)))/W3</f>
        <v>#DIV/0!</v>
      </c>
      <c r="Y10" s="39" t="e">
        <f>Y9/Y3</f>
        <v>#DIV/0!</v>
      </c>
      <c r="Z10" s="39" t="e">
        <f>(SQRT(Z9^2-(Y10^2*Z3^2)))/Y3</f>
        <v>#DIV/0!</v>
      </c>
      <c r="AA10" s="39" t="e">
        <f>AA9/AA3</f>
        <v>#DIV/0!</v>
      </c>
      <c r="AB10" s="39" t="e">
        <f>(SQRT(AB9^2-(AA10^2*AB3^2)))/AA3</f>
        <v>#DIV/0!</v>
      </c>
      <c r="AC10" s="39" t="e">
        <f>AC9/AC3</f>
        <v>#DIV/0!</v>
      </c>
      <c r="AD10" s="39" t="e">
        <f>(SQRT(AD9^2-(AC10^2*AD3^2)))/AC3</f>
        <v>#DIV/0!</v>
      </c>
      <c r="AE10" s="39">
        <f>AE9/AE3</f>
        <v>0.36788068029644716</v>
      </c>
      <c r="AF10" s="39">
        <f>(SQRT(AF9^2-(AE10^2*AF3^2)))/AE3</f>
        <v>4.8032822980457711E-3</v>
      </c>
      <c r="AG10" s="39">
        <f>AG9/AG3</f>
        <v>0.40008893408974427</v>
      </c>
      <c r="AH10" s="39">
        <f>(SQRT(AH9^2-(AG10^2*AH3^2)))/AG3</f>
        <v>1.8258747331662767E-3</v>
      </c>
      <c r="AI10" s="37">
        <f>AI9/AI3</f>
        <v>0.3610552768383562</v>
      </c>
      <c r="AJ10" s="37">
        <f>(SQRT(AJ9^2-(AI10^2*AJ3^2)))/AI3</f>
        <v>1.949582865663014E-3</v>
      </c>
    </row>
    <row r="11" spans="1:36" x14ac:dyDescent="0.2">
      <c r="A11" t="s">
        <v>15</v>
      </c>
      <c r="C11" s="40">
        <f>C10-D10</f>
        <v>0.39165842992864208</v>
      </c>
      <c r="D11" s="40"/>
      <c r="E11" s="40">
        <f>E10-F10</f>
        <v>0.39377054444057435</v>
      </c>
      <c r="F11" s="40"/>
      <c r="G11" s="40">
        <f>G10-H10</f>
        <v>0.41691989777658767</v>
      </c>
      <c r="H11" s="40"/>
      <c r="I11" s="40">
        <f>I10-J10</f>
        <v>0.43817762000935939</v>
      </c>
      <c r="J11" s="40"/>
      <c r="K11" s="40">
        <f>K10-L10</f>
        <v>0.44734997793120262</v>
      </c>
      <c r="L11" s="40"/>
      <c r="M11" s="40">
        <f>M10-N10</f>
        <v>0.44904549807361693</v>
      </c>
      <c r="N11" s="40"/>
      <c r="O11" s="40">
        <f>O10-P10</f>
        <v>0.44402874563697797</v>
      </c>
      <c r="P11" s="40"/>
      <c r="Q11" s="40">
        <f>Q10-R10</f>
        <v>0.43652448175002168</v>
      </c>
      <c r="R11" s="40"/>
      <c r="S11" s="40">
        <f>S10-T10</f>
        <v>0.42368412888602597</v>
      </c>
      <c r="T11" s="40"/>
      <c r="U11" s="40" t="e">
        <f>U10-V10</f>
        <v>#DIV/0!</v>
      </c>
      <c r="V11" s="40"/>
      <c r="W11" s="40" t="e">
        <f>W10-X10</f>
        <v>#DIV/0!</v>
      </c>
      <c r="X11" s="40"/>
      <c r="Y11" s="40" t="e">
        <f>Y10-Z10</f>
        <v>#DIV/0!</v>
      </c>
      <c r="Z11" s="40"/>
      <c r="AA11" s="40" t="e">
        <f>AA10-AB10</f>
        <v>#DIV/0!</v>
      </c>
      <c r="AB11" s="40"/>
      <c r="AC11" s="40" t="e">
        <f>AC10-AD10</f>
        <v>#DIV/0!</v>
      </c>
      <c r="AD11" s="40"/>
      <c r="AE11" s="40">
        <f>AE10-AF10</f>
        <v>0.36307739799840139</v>
      </c>
      <c r="AF11" s="40"/>
      <c r="AG11" s="40">
        <f>AG10-AH10</f>
        <v>0.39826305935657802</v>
      </c>
      <c r="AH11" s="40"/>
      <c r="AI11" s="41">
        <f>AI10-AJ10</f>
        <v>0.35910569397269321</v>
      </c>
      <c r="AJ11" s="41"/>
    </row>
    <row r="12" spans="1:36" x14ac:dyDescent="0.2">
      <c r="A12" t="s">
        <v>16</v>
      </c>
      <c r="C12" s="40">
        <f>C10+D10</f>
        <v>0.39579141020341102</v>
      </c>
      <c r="D12" s="40"/>
      <c r="E12" s="40">
        <f>E10+F10</f>
        <v>0.39787976280349124</v>
      </c>
      <c r="F12" s="40"/>
      <c r="G12" s="40">
        <f>G10+H10</f>
        <v>0.42118856479422129</v>
      </c>
      <c r="H12" s="40"/>
      <c r="I12" s="40">
        <f>I10+J10</f>
        <v>0.44279364532231108</v>
      </c>
      <c r="J12" s="40"/>
      <c r="K12" s="40">
        <f>K10+L10</f>
        <v>0.45180426170194982</v>
      </c>
      <c r="L12" s="40"/>
      <c r="M12" s="40">
        <f>M10+N10</f>
        <v>0.45317135522094909</v>
      </c>
      <c r="N12" s="40"/>
      <c r="O12" s="40">
        <f>O10+P10</f>
        <v>0.44851348295845256</v>
      </c>
      <c r="P12" s="40"/>
      <c r="Q12" s="40">
        <f>Q10+R10</f>
        <v>0.44502330994065098</v>
      </c>
      <c r="R12" s="40"/>
      <c r="S12" s="40">
        <f>S10+T10</f>
        <v>0.43253188422869088</v>
      </c>
      <c r="T12" s="40"/>
      <c r="U12" s="40" t="e">
        <f>U10+V10</f>
        <v>#DIV/0!</v>
      </c>
      <c r="V12" s="40"/>
      <c r="W12" s="40" t="e">
        <f>W10+X10</f>
        <v>#DIV/0!</v>
      </c>
      <c r="X12" s="40"/>
      <c r="Y12" s="40" t="e">
        <f>Y10+Z10</f>
        <v>#DIV/0!</v>
      </c>
      <c r="Z12" s="40"/>
      <c r="AA12" s="40" t="e">
        <f>AA10+AB10</f>
        <v>#DIV/0!</v>
      </c>
      <c r="AB12" s="40"/>
      <c r="AC12" s="40" t="e">
        <f>AC10+AD10</f>
        <v>#DIV/0!</v>
      </c>
      <c r="AD12" s="40"/>
      <c r="AE12" s="40">
        <f>AE10+AF10</f>
        <v>0.37268396259449293</v>
      </c>
      <c r="AF12" s="40"/>
      <c r="AG12" s="40">
        <f>AG10+AH10</f>
        <v>0.40191480882291053</v>
      </c>
      <c r="AH12" s="40"/>
      <c r="AI12" s="41">
        <f>AI10+AJ10</f>
        <v>0.36300485970401919</v>
      </c>
      <c r="AJ12" s="41"/>
    </row>
    <row r="13" spans="1:36" x14ac:dyDescent="0.2">
      <c r="A13" t="s">
        <v>17</v>
      </c>
      <c r="C13" s="40">
        <f>(D10/1.645)/C10</f>
        <v>3.1906159440400227E-3</v>
      </c>
      <c r="D13" s="40"/>
      <c r="E13" s="40">
        <f>(F10/1.645)/E10</f>
        <v>3.1554400484428836E-3</v>
      </c>
      <c r="F13" s="40"/>
      <c r="G13" s="40">
        <f>(H10/1.645)/G10</f>
        <v>3.0961796391655899E-3</v>
      </c>
      <c r="H13" s="40"/>
      <c r="I13" s="40">
        <f>(J10/1.645)/I10</f>
        <v>3.1852280835876936E-3</v>
      </c>
      <c r="J13" s="40"/>
      <c r="K13" s="40">
        <f>(L10/1.645)/K10</f>
        <v>3.0114647408132616E-3</v>
      </c>
      <c r="L13" s="40"/>
      <c r="M13" s="40">
        <f>(N10/1.645)/M10</f>
        <v>2.7799523332376393E-3</v>
      </c>
      <c r="N13" s="40"/>
      <c r="O13" s="40">
        <f>(P10/1.645)/O10</f>
        <v>3.0545155160815922E-3</v>
      </c>
      <c r="P13" s="40"/>
      <c r="Q13" s="40">
        <f>(R10/1.645)/Q10</f>
        <v>5.8606702380243694E-3</v>
      </c>
      <c r="R13" s="40"/>
      <c r="S13" s="31">
        <f>(T10/1.645)/S10</f>
        <v>6.2817964088595392E-3</v>
      </c>
      <c r="T13" s="40"/>
      <c r="U13" s="31" t="e">
        <f>(V10/1.645)/U10</f>
        <v>#DIV/0!</v>
      </c>
      <c r="V13" s="40"/>
      <c r="W13" s="31" t="e">
        <f>(X10/1.645)/W10</f>
        <v>#DIV/0!</v>
      </c>
      <c r="X13" s="40"/>
      <c r="Y13" s="31" t="e">
        <f>(Z10/1.645)/Y10</f>
        <v>#DIV/0!</v>
      </c>
      <c r="Z13" s="40"/>
      <c r="AA13" s="31" t="e">
        <f>(AB10/1.645)/AA10</f>
        <v>#DIV/0!</v>
      </c>
      <c r="AB13" s="40"/>
      <c r="AC13" s="31" t="e">
        <f>(AD10/1.645)/AC10</f>
        <v>#DIV/0!</v>
      </c>
      <c r="AD13" s="40"/>
      <c r="AE13" s="31">
        <f>(AF10/1.645)/AE10</f>
        <v>7.9371617077229877E-3</v>
      </c>
      <c r="AF13" s="40"/>
      <c r="AG13" s="31">
        <f>(AH10/1.645)/AG10</f>
        <v>2.7742687950397245E-3</v>
      </c>
      <c r="AH13" s="40"/>
      <c r="AI13" s="41">
        <f>(AJ10/1.645)/AI10</f>
        <v>3.2824800889769195E-3</v>
      </c>
      <c r="AJ13" s="41"/>
    </row>
    <row r="15" spans="1:36" s="2" customFormat="1" x14ac:dyDescent="0.2">
      <c r="A15" s="2" t="s">
        <v>18</v>
      </c>
      <c r="C15" s="34">
        <f>SUM(C5:C6)</f>
        <v>13097100</v>
      </c>
      <c r="D15" s="2">
        <f>SQRT(SUMSQ(D5:D6))</f>
        <v>102329.13870447654</v>
      </c>
      <c r="E15" s="34">
        <f>SUM(E5:E6)</f>
        <v>13240870</v>
      </c>
      <c r="F15" s="2">
        <f>SQRT(SUMSQ(F5:F6))</f>
        <v>114797.06540238735</v>
      </c>
      <c r="G15" s="34">
        <f>SUM(G5:G6)</f>
        <v>14656962</v>
      </c>
      <c r="H15" s="2">
        <f>SQRT(SUMSQ(H5:H6))</f>
        <v>120247.25898331321</v>
      </c>
      <c r="I15" s="34">
        <f>SUM(I5:I6)</f>
        <v>15749129</v>
      </c>
      <c r="J15" s="2">
        <f>SQRT(SUMSQ(J5:J6))</f>
        <v>123861.88353565434</v>
      </c>
      <c r="K15" s="34">
        <f>SUM(K5:K6)</f>
        <v>16386500</v>
      </c>
      <c r="L15" s="2">
        <f>SQRT(SUMSQ(L5:L6))</f>
        <v>119327.78896803544</v>
      </c>
      <c r="M15" s="34">
        <f>SUM(M5:M6)</f>
        <v>16396863</v>
      </c>
      <c r="N15" s="2">
        <f>SQRT(SUMSQ(N5:N6))</f>
        <v>113749.24803267932</v>
      </c>
      <c r="O15" s="34">
        <f>SUM(O5:O6)</f>
        <v>16086960</v>
      </c>
      <c r="P15" s="2">
        <f>SQRT(SUMSQ(P5:P6))</f>
        <v>128408.97383750093</v>
      </c>
      <c r="Q15" s="2">
        <v>15686012</v>
      </c>
      <c r="R15" s="2">
        <v>191268.53159105917</v>
      </c>
      <c r="S15" s="34">
        <f>SUM(S5:S6)</f>
        <v>15000273</v>
      </c>
      <c r="T15" s="34">
        <f>SQRT(SUMSQ(T5:T6))</f>
        <v>190064.9358087914</v>
      </c>
      <c r="U15" s="34">
        <f>SUM(U5:U6)</f>
        <v>0</v>
      </c>
      <c r="V15" s="34">
        <f>SQRT(SUMSQ(V5:V6))</f>
        <v>0</v>
      </c>
      <c r="W15" s="34">
        <f>SUM(W5:W6)</f>
        <v>0</v>
      </c>
      <c r="X15" s="34">
        <f>SQRT(SUMSQ(X5:X6))</f>
        <v>0</v>
      </c>
      <c r="Y15" s="34">
        <f>SUM(Y5:Y6)</f>
        <v>0</v>
      </c>
      <c r="Z15" s="34">
        <f>SQRT(SUMSQ(Z5:Z6))</f>
        <v>0</v>
      </c>
      <c r="AA15" s="34">
        <f>SUM(AA5:AA6)</f>
        <v>0</v>
      </c>
      <c r="AB15" s="34">
        <f>SQRT(SUMSQ(AB5:AB6))</f>
        <v>0</v>
      </c>
      <c r="AC15" s="34">
        <f>SUM(AC5:AC6)</f>
        <v>0</v>
      </c>
      <c r="AD15" s="34">
        <f>SQRT(SUMSQ(AD5:AD6))</f>
        <v>0</v>
      </c>
      <c r="AE15" s="34">
        <f>SUM(AE5:AE6)</f>
        <v>12243219</v>
      </c>
      <c r="AF15" s="34">
        <f>SQRT(SUMSQ(AF5:AF6))</f>
        <v>196528.51347832457</v>
      </c>
      <c r="AG15" s="34">
        <f>SUM(AG5:AG6)</f>
        <v>11582950</v>
      </c>
      <c r="AH15" s="34">
        <f>SQRT(SUMSQ(AH5:AH6))</f>
        <v>90114.25047127674</v>
      </c>
      <c r="AI15" s="33">
        <f>SUM(AI5:AI6)</f>
        <v>11445264</v>
      </c>
      <c r="AJ15" s="33">
        <f>SQRT(SUMSQ(AJ5:AJ6))</f>
        <v>104644.02293012249</v>
      </c>
    </row>
    <row r="16" spans="1:36" s="2" customFormat="1" x14ac:dyDescent="0.2">
      <c r="A16" s="2" t="s">
        <v>19</v>
      </c>
      <c r="C16" s="38">
        <f>C15/C3</f>
        <v>0.18023719540239438</v>
      </c>
      <c r="D16" s="38">
        <f>(SQRT(D15^2-(C16^2*D3^2)))/C3</f>
        <v>1.4052950476801818E-3</v>
      </c>
      <c r="E16" s="38">
        <f>E15/E3</f>
        <v>0.18181763754956523</v>
      </c>
      <c r="F16" s="38">
        <f>(SQRT(F15^2-(E16^2*F3^2)))/E3</f>
        <v>1.5736835818704522E-3</v>
      </c>
      <c r="G16" s="38">
        <f>G15/G3</f>
        <v>0.19982932183939325</v>
      </c>
      <c r="H16" s="38">
        <f>(SQRT(H15^2-(G16^2*H3^2)))/G3</f>
        <v>1.6368594530930902E-3</v>
      </c>
      <c r="I16" s="38">
        <f>I15/I3</f>
        <v>0.21566888364173611</v>
      </c>
      <c r="J16" s="38">
        <f>(SQRT(J15^2-(I16^2*J3^2)))/I3</f>
        <v>1.6929673546243254E-3</v>
      </c>
      <c r="K16" s="38">
        <f>K15/K3</f>
        <v>0.22508071224155157</v>
      </c>
      <c r="L16" s="38">
        <f>(SQRT(L15^2-(K16^2*L3^2)))/K3</f>
        <v>1.6351106930508224E-3</v>
      </c>
      <c r="M16" s="38">
        <f>M15/M3</f>
        <v>0.22583519779428085</v>
      </c>
      <c r="N16" s="38">
        <f>(SQRT(N15^2-(M16^2*N3^2)))/M3</f>
        <v>1.5623016469129027E-3</v>
      </c>
      <c r="O16" s="38">
        <f>O15/O3</f>
        <v>0.22225030464338227</v>
      </c>
      <c r="P16" s="38">
        <f>(SQRT(P15^2-(O16^2*P3^2)))/O3</f>
        <v>1.7702117731264939E-3</v>
      </c>
      <c r="Q16" s="38">
        <f>Q15/Q3</f>
        <v>0.21669807561452942</v>
      </c>
      <c r="R16" s="38">
        <f>(SQRT(R15^2-(Q16^2*R3^2)))/Q3</f>
        <v>2.6009063055237986E-3</v>
      </c>
      <c r="S16" s="39">
        <f>S15/S3</f>
        <v>0.20702942936026339</v>
      </c>
      <c r="T16" s="38">
        <f>(SQRT(T15^2-(S16^2*T3^2)))/S3</f>
        <v>2.6205880035169754E-3</v>
      </c>
      <c r="U16" s="39" t="e">
        <f>U15/U3</f>
        <v>#DIV/0!</v>
      </c>
      <c r="V16" s="39" t="e">
        <f>(SQRT(V15^2-(U16^2*V9^2)))/U9</f>
        <v>#DIV/0!</v>
      </c>
      <c r="W16" s="39" t="e">
        <f>W15/W3</f>
        <v>#DIV/0!</v>
      </c>
      <c r="X16" s="39" t="e">
        <f>(SQRT(X15^2-(W16^2*X9^2)))/W9</f>
        <v>#DIV/0!</v>
      </c>
      <c r="Y16" s="39" t="e">
        <f>Y15/Y3</f>
        <v>#DIV/0!</v>
      </c>
      <c r="Z16" s="39" t="e">
        <f>(SQRT(Z15^2-(Y16^2*Z9^2)))/Y9</f>
        <v>#DIV/0!</v>
      </c>
      <c r="AA16" s="39" t="e">
        <f>AA15/AA3</f>
        <v>#DIV/0!</v>
      </c>
      <c r="AB16" s="39" t="e">
        <f>(SQRT(AB15^2-(AA16^2*AB9^2)))/AA9</f>
        <v>#DIV/0!</v>
      </c>
      <c r="AC16" s="39" t="e">
        <f>AC15/AC3</f>
        <v>#DIV/0!</v>
      </c>
      <c r="AD16" s="39" t="e">
        <f>(SQRT(AD15^2-(AC16^2*AD9^2)))/AC9</f>
        <v>#DIV/0!</v>
      </c>
      <c r="AE16" s="39">
        <f>AE15/AE3</f>
        <v>0.16934585327724425</v>
      </c>
      <c r="AF16" s="38">
        <f>(SQRT(AF15^2-(AE16^2*AF3^2)))/AE3</f>
        <v>2.7065438380379637E-3</v>
      </c>
      <c r="AG16" s="39">
        <f>AG15/AG3</f>
        <v>0.16258706316539584</v>
      </c>
      <c r="AH16" s="38">
        <f>(SQRT(AH15^2-(AG16^2*AH3^2)))/AG3</f>
        <v>1.2423055697892333E-3</v>
      </c>
      <c r="AI16" s="37">
        <f>AI15/AI3</f>
        <v>0.15993942984061346</v>
      </c>
      <c r="AJ16" s="37">
        <f>(SQRT(AJ15^2-(AI16^2*AJ3^2)))/AI3</f>
        <v>1.4460718326888269E-3</v>
      </c>
    </row>
    <row r="17" spans="1:36" x14ac:dyDescent="0.2">
      <c r="A17" t="s">
        <v>15</v>
      </c>
      <c r="C17" s="40">
        <f>C16-D16</f>
        <v>0.17883190035471419</v>
      </c>
      <c r="D17" s="40"/>
      <c r="E17" s="40">
        <f>E16-F16</f>
        <v>0.18024395396769477</v>
      </c>
      <c r="F17" s="40"/>
      <c r="G17" s="40">
        <f>G16-H16</f>
        <v>0.19819246238630017</v>
      </c>
      <c r="H17" s="40"/>
      <c r="I17" s="40">
        <f>I16-J16</f>
        <v>0.21397591628711179</v>
      </c>
      <c r="J17" s="40"/>
      <c r="K17" s="40">
        <f>K16-L16</f>
        <v>0.22344560154850074</v>
      </c>
      <c r="L17" s="40"/>
      <c r="M17" s="40">
        <f>M16-N16</f>
        <v>0.22427289614736795</v>
      </c>
      <c r="N17" s="40"/>
      <c r="O17" s="40">
        <f>O16-P16</f>
        <v>0.22048009287025577</v>
      </c>
      <c r="P17" s="40"/>
      <c r="Q17" s="40">
        <f>Q16-R16</f>
        <v>0.21409716930900563</v>
      </c>
      <c r="R17" s="40"/>
      <c r="S17" s="40">
        <f>S16-T16</f>
        <v>0.20440884135674642</v>
      </c>
      <c r="T17" s="40"/>
      <c r="U17" s="40" t="e">
        <f>U16-V16</f>
        <v>#DIV/0!</v>
      </c>
      <c r="V17" s="40"/>
      <c r="W17" s="40" t="e">
        <f>W16-X16</f>
        <v>#DIV/0!</v>
      </c>
      <c r="X17" s="40"/>
      <c r="Y17" s="40" t="e">
        <f>Y16-Z16</f>
        <v>#DIV/0!</v>
      </c>
      <c r="Z17" s="40"/>
      <c r="AA17" s="40" t="e">
        <f>AA16-AB16</f>
        <v>#DIV/0!</v>
      </c>
      <c r="AB17" s="40"/>
      <c r="AC17" s="40" t="e">
        <f>AC16-AD16</f>
        <v>#DIV/0!</v>
      </c>
      <c r="AD17" s="40"/>
      <c r="AE17" s="40">
        <f>AE16-AF16</f>
        <v>0.1666393094392063</v>
      </c>
      <c r="AF17" s="40"/>
      <c r="AG17" s="40">
        <f>AG16-AH16</f>
        <v>0.1613447575956066</v>
      </c>
      <c r="AH17" s="40"/>
      <c r="AI17" s="41">
        <f>AI16-AJ16</f>
        <v>0.15849335800792463</v>
      </c>
      <c r="AJ17" s="41"/>
    </row>
    <row r="18" spans="1:36" x14ac:dyDescent="0.2">
      <c r="A18" t="s">
        <v>16</v>
      </c>
      <c r="C18" s="40">
        <f>C16+D16</f>
        <v>0.18164249045007458</v>
      </c>
      <c r="D18" s="40"/>
      <c r="E18" s="40">
        <f>E16+F16</f>
        <v>0.18339132113143569</v>
      </c>
      <c r="F18" s="40"/>
      <c r="G18" s="40">
        <f>G16+H16</f>
        <v>0.20146618129248633</v>
      </c>
      <c r="H18" s="40"/>
      <c r="I18" s="40">
        <f>I16+J16</f>
        <v>0.21736185099636043</v>
      </c>
      <c r="J18" s="40"/>
      <c r="K18" s="40">
        <f>K16+L16</f>
        <v>0.22671582293460241</v>
      </c>
      <c r="L18" s="40"/>
      <c r="M18" s="40">
        <f>M16+N16</f>
        <v>0.22739749944119375</v>
      </c>
      <c r="N18" s="40"/>
      <c r="O18" s="40">
        <f>O16+P16</f>
        <v>0.22402051641650877</v>
      </c>
      <c r="P18" s="40"/>
      <c r="Q18" s="40">
        <f>Q16+R16</f>
        <v>0.2192989819200532</v>
      </c>
      <c r="R18" s="40"/>
      <c r="S18" s="40">
        <f>S16+T16</f>
        <v>0.20965001736378036</v>
      </c>
      <c r="T18" s="40"/>
      <c r="U18" s="40" t="e">
        <f>U16+V16</f>
        <v>#DIV/0!</v>
      </c>
      <c r="V18" s="40"/>
      <c r="W18" s="40" t="e">
        <f>W16+X16</f>
        <v>#DIV/0!</v>
      </c>
      <c r="X18" s="40"/>
      <c r="Y18" s="40" t="e">
        <f>Y16+Z16</f>
        <v>#DIV/0!</v>
      </c>
      <c r="Z18" s="40"/>
      <c r="AA18" s="40" t="e">
        <f>AA16+AB16</f>
        <v>#DIV/0!</v>
      </c>
      <c r="AB18" s="40"/>
      <c r="AC18" s="40" t="e">
        <f>AC16+AD16</f>
        <v>#DIV/0!</v>
      </c>
      <c r="AD18" s="40"/>
      <c r="AE18" s="40">
        <f>AE16+AF16</f>
        <v>0.1720523971152822</v>
      </c>
      <c r="AF18" s="40"/>
      <c r="AG18" s="40">
        <f>AG16+AH16</f>
        <v>0.16382936873518508</v>
      </c>
      <c r="AH18" s="40"/>
      <c r="AI18" s="41">
        <f>AI16+AJ16</f>
        <v>0.16138550167330229</v>
      </c>
      <c r="AJ18" s="41"/>
    </row>
    <row r="19" spans="1:36" x14ac:dyDescent="0.2">
      <c r="A19" t="s">
        <v>17</v>
      </c>
      <c r="C19" s="40">
        <f>(D16/1.645)/C16</f>
        <v>4.7397691794398653E-3</v>
      </c>
      <c r="D19" s="40"/>
      <c r="E19" s="40">
        <f>(F16/1.645)/E16</f>
        <v>5.2615717992032067E-3</v>
      </c>
      <c r="F19" s="40"/>
      <c r="G19" s="40">
        <f>(H16/1.645)/G16</f>
        <v>4.9795061610931083E-3</v>
      </c>
      <c r="H19" s="40"/>
      <c r="I19" s="40">
        <f>(J16/1.645)/I16</f>
        <v>4.7719423809112378E-3</v>
      </c>
      <c r="J19" s="40"/>
      <c r="K19" s="40">
        <f>(L16/1.645)/K16</f>
        <v>4.4161414514543281E-3</v>
      </c>
      <c r="L19" s="40"/>
      <c r="M19" s="40">
        <f>(N16/1.645)/M16</f>
        <v>4.2054004610786455E-3</v>
      </c>
      <c r="N19" s="40"/>
      <c r="O19" s="40">
        <f>(P16/1.645)/O16</f>
        <v>4.8419127304905824E-3</v>
      </c>
      <c r="P19" s="40"/>
      <c r="Q19" s="40">
        <f>(R16/1.645)/Q16</f>
        <v>7.2963179464578844E-3</v>
      </c>
      <c r="R19" s="40"/>
      <c r="S19" s="31">
        <f>(T16/1.645)/S16</f>
        <v>7.6948606825726473E-3</v>
      </c>
      <c r="T19" s="40"/>
      <c r="U19" s="31" t="e">
        <f>(V16/1.645)/U16</f>
        <v>#DIV/0!</v>
      </c>
      <c r="V19" s="40"/>
      <c r="W19" s="31" t="e">
        <f>(X16/1.645)/W16</f>
        <v>#DIV/0!</v>
      </c>
      <c r="X19" s="40"/>
      <c r="Y19" s="31" t="e">
        <f>(Z16/1.645)/Y16</f>
        <v>#DIV/0!</v>
      </c>
      <c r="Z19" s="40"/>
      <c r="AA19" s="31" t="e">
        <f>(AB16/1.645)/AA16</f>
        <v>#DIV/0!</v>
      </c>
      <c r="AB19" s="40"/>
      <c r="AC19" s="31" t="e">
        <f>(AD16/1.645)/AC16</f>
        <v>#DIV/0!</v>
      </c>
      <c r="AD19" s="40"/>
      <c r="AE19" s="31">
        <f>(AF16/1.645)/AE16</f>
        <v>9.7157111982480414E-3</v>
      </c>
      <c r="AF19" s="40"/>
      <c r="AG19" s="31">
        <f>(AH16/1.645)/AG16</f>
        <v>4.6449018733484455E-3</v>
      </c>
      <c r="AH19" s="40"/>
      <c r="AI19" s="41">
        <f>(AJ16/1.645)/AI16</f>
        <v>5.4962745821163245E-3</v>
      </c>
      <c r="AJ19" s="41"/>
    </row>
    <row r="21" spans="1:36" ht="15" x14ac:dyDescent="0.25">
      <c r="A21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Estimates</vt:lpstr>
      <vt:lpstr>Austin</vt:lpstr>
      <vt:lpstr>Travis County </vt:lpstr>
      <vt:lpstr>MSA</vt:lpstr>
      <vt:lpstr>Texas</vt:lpstr>
      <vt:lpstr>USA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2013-12-11T21:06:04Z</dcterms:created>
  <dcterms:modified xsi:type="dcterms:W3CDTF">2025-11-24T21:13:56Z</dcterms:modified>
</cp:coreProperties>
</file>