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rive Alone\For Web\"/>
    </mc:Choice>
  </mc:AlternateContent>
  <xr:revisionPtr revIDLastSave="0" documentId="13_ncr:1_{246931BB-3157-4840-9757-E2E41A07E183}" xr6:coauthVersionLast="47" xr6:coauthVersionMax="47" xr10:uidLastSave="{00000000-0000-0000-0000-000000000000}"/>
  <bookViews>
    <workbookView xWindow="-120" yWindow="-120" windowWidth="20730" windowHeight="11040" tabRatio="658" xr2:uid="{00000000-000D-0000-FFFF-FFFF00000000}"/>
  </bookViews>
  <sheets>
    <sheet name="Commuting Mode" sheetId="1" r:id="rId1"/>
    <sheet name="Travi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0" i="5" l="1"/>
  <c r="M60" i="5"/>
  <c r="M50" i="5"/>
  <c r="M51" i="5"/>
  <c r="M52" i="5"/>
  <c r="M53" i="5"/>
  <c r="M49" i="5"/>
  <c r="X33" i="5"/>
  <c r="W33" i="5"/>
  <c r="W43" i="5" s="1"/>
  <c r="X32" i="5"/>
  <c r="X42" i="5" s="1"/>
  <c r="W32" i="5"/>
  <c r="W42" i="5" s="1"/>
  <c r="X31" i="5"/>
  <c r="W31" i="5"/>
  <c r="W41" i="5" s="1"/>
  <c r="X30" i="5"/>
  <c r="W30" i="5"/>
  <c r="W40" i="5" s="1"/>
  <c r="X29" i="5"/>
  <c r="W29" i="5"/>
  <c r="W39" i="5" s="1"/>
  <c r="AA50" i="5"/>
  <c r="Z50" i="5"/>
  <c r="AI40" i="5"/>
  <c r="AH40" i="5"/>
  <c r="AB30" i="5"/>
  <c r="AB42" i="5" s="1"/>
  <c r="AA30" i="5"/>
  <c r="AA42" i="5" s="1"/>
  <c r="V33" i="5"/>
  <c r="V32" i="5"/>
  <c r="V31" i="5"/>
  <c r="V30" i="5"/>
  <c r="V29" i="5"/>
  <c r="AB40" i="5" s="1"/>
  <c r="U33" i="5"/>
  <c r="U32" i="5"/>
  <c r="U31" i="5"/>
  <c r="U30" i="5"/>
  <c r="U29" i="5"/>
  <c r="AA40" i="5" s="1"/>
  <c r="K50" i="5"/>
  <c r="K51" i="5"/>
  <c r="K52" i="5"/>
  <c r="K53" i="5"/>
  <c r="K49" i="5"/>
  <c r="AF30" i="5"/>
  <c r="AE30" i="5"/>
  <c r="AF34" i="5"/>
  <c r="AE34" i="5"/>
  <c r="AF33" i="5"/>
  <c r="AE33" i="5"/>
  <c r="AF32" i="5"/>
  <c r="AE32" i="5"/>
  <c r="AF31" i="5"/>
  <c r="AE31" i="5"/>
  <c r="X40" i="5" l="1"/>
  <c r="X41" i="5"/>
  <c r="X39" i="5"/>
  <c r="X43" i="5"/>
  <c r="AH30" i="5"/>
  <c r="AG30" i="5"/>
  <c r="AK30" i="5"/>
  <c r="P33" i="5"/>
  <c r="O33" i="5"/>
  <c r="P32" i="5"/>
  <c r="O32" i="5"/>
  <c r="P31" i="5"/>
  <c r="O31" i="5"/>
  <c r="P30" i="5"/>
  <c r="O30" i="5"/>
  <c r="P29" i="5"/>
  <c r="O29" i="5"/>
  <c r="U39" i="5" l="1"/>
  <c r="Z48" i="5" s="1"/>
  <c r="O43" i="5"/>
  <c r="I53" i="5" s="1"/>
  <c r="O40" i="5"/>
  <c r="I50" i="5" s="1"/>
  <c r="U40" i="5"/>
  <c r="L50" i="5" s="1"/>
  <c r="O42" i="5"/>
  <c r="I52" i="5" s="1"/>
  <c r="U42" i="5"/>
  <c r="L52" i="5" s="1"/>
  <c r="U41" i="5"/>
  <c r="L51" i="5" s="1"/>
  <c r="U43" i="5"/>
  <c r="L53" i="5" s="1"/>
  <c r="O41" i="5"/>
  <c r="I51" i="5" s="1"/>
  <c r="P42" i="5"/>
  <c r="O39" i="5"/>
  <c r="P39" i="5"/>
  <c r="P43" i="5"/>
  <c r="P40" i="5"/>
  <c r="P41" i="5"/>
  <c r="AL30" i="5"/>
  <c r="V39" i="5" s="1"/>
  <c r="AA48" i="5" s="1"/>
  <c r="AN30" i="5"/>
  <c r="AM30" i="5"/>
  <c r="AP30" i="5"/>
  <c r="AO30" i="5"/>
  <c r="AR30" i="5"/>
  <c r="AQ30" i="5"/>
  <c r="AI30" i="5"/>
  <c r="AH42" i="5" s="1"/>
  <c r="AJ30" i="5"/>
  <c r="AI42" i="5" s="1"/>
  <c r="AI31" i="5"/>
  <c r="AJ31" i="5"/>
  <c r="AI32" i="5"/>
  <c r="AJ32" i="5"/>
  <c r="AI33" i="5"/>
  <c r="AJ33" i="5"/>
  <c r="AI34" i="5"/>
  <c r="AJ34" i="5"/>
  <c r="F33" i="5"/>
  <c r="E33" i="5"/>
  <c r="F32" i="5"/>
  <c r="E32" i="5"/>
  <c r="F31" i="5"/>
  <c r="E31" i="5"/>
  <c r="E41" i="5" s="1"/>
  <c r="D51" i="5" s="1"/>
  <c r="F30" i="5"/>
  <c r="E30" i="5"/>
  <c r="F29" i="5"/>
  <c r="E29" i="5"/>
  <c r="H33" i="5"/>
  <c r="G33" i="5"/>
  <c r="H32" i="5"/>
  <c r="G32" i="5"/>
  <c r="G42" i="5" s="1"/>
  <c r="E52" i="5" s="1"/>
  <c r="H31" i="5"/>
  <c r="G31" i="5"/>
  <c r="H30" i="5"/>
  <c r="G30" i="5"/>
  <c r="H29" i="5"/>
  <c r="G29" i="5"/>
  <c r="G39" i="5" s="1"/>
  <c r="J33" i="5"/>
  <c r="I33" i="5"/>
  <c r="J32" i="5"/>
  <c r="I32" i="5"/>
  <c r="J31" i="5"/>
  <c r="I31" i="5"/>
  <c r="I41" i="5" s="1"/>
  <c r="F51" i="5" s="1"/>
  <c r="J30" i="5"/>
  <c r="I30" i="5"/>
  <c r="J29" i="5"/>
  <c r="I29" i="5"/>
  <c r="L49" i="5" l="1"/>
  <c r="I49" i="5"/>
  <c r="K60" i="5" s="1"/>
  <c r="V40" i="5"/>
  <c r="V43" i="5"/>
  <c r="V42" i="5"/>
  <c r="V41" i="5"/>
  <c r="H39" i="5"/>
  <c r="E40" i="5"/>
  <c r="D50" i="5" s="1"/>
  <c r="G41" i="5"/>
  <c r="E51" i="5" s="1"/>
  <c r="E49" i="5"/>
  <c r="G43" i="5"/>
  <c r="E53" i="5" s="1"/>
  <c r="I39" i="5"/>
  <c r="F49" i="5" s="1"/>
  <c r="I43" i="5"/>
  <c r="F53" i="5" s="1"/>
  <c r="I42" i="5"/>
  <c r="F52" i="5" s="1"/>
  <c r="I40" i="5"/>
  <c r="F50" i="5" s="1"/>
  <c r="G40" i="5"/>
  <c r="E50" i="5" s="1"/>
  <c r="E42" i="5"/>
  <c r="D52" i="5" s="1"/>
  <c r="E39" i="5"/>
  <c r="D49" i="5" s="1"/>
  <c r="E43" i="5"/>
  <c r="AK40" i="5"/>
  <c r="AK42" i="5" s="1"/>
  <c r="F43" i="5" s="1"/>
  <c r="D53" i="5" l="1"/>
  <c r="L33" i="5"/>
  <c r="K33" i="5"/>
  <c r="K43" i="5" s="1"/>
  <c r="G53" i="5" s="1"/>
  <c r="L32" i="5"/>
  <c r="K32" i="5"/>
  <c r="K42" i="5" s="1"/>
  <c r="G52" i="5" s="1"/>
  <c r="L31" i="5"/>
  <c r="K31" i="5"/>
  <c r="K41" i="5" s="1"/>
  <c r="G51" i="5" s="1"/>
  <c r="L30" i="5"/>
  <c r="K30" i="5"/>
  <c r="K40" i="5" s="1"/>
  <c r="G50" i="5" s="1"/>
  <c r="L29" i="5"/>
  <c r="K29" i="5"/>
  <c r="K39" i="5" s="1"/>
  <c r="G49" i="5" s="1"/>
  <c r="I60" i="5" s="1"/>
  <c r="H53" i="5" l="1"/>
  <c r="H52" i="5"/>
  <c r="H51" i="5"/>
  <c r="H50" i="5"/>
  <c r="H49" i="5"/>
  <c r="J60" i="5" s="1"/>
  <c r="AD40" i="5" l="1"/>
  <c r="AD42" i="5" l="1"/>
  <c r="AC50" i="5"/>
  <c r="AC48" i="5" l="1"/>
  <c r="AD48" i="5" l="1"/>
  <c r="AD50" i="5" s="1"/>
  <c r="AC54" i="5" l="1"/>
  <c r="AC53" i="5"/>
  <c r="AC5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Z38" authorId="0" shapeId="0" xr:uid="{00000000-0006-0000-0100-000001000000}">
      <text>
        <r>
          <rPr>
            <sz val="10"/>
            <color indexed="81"/>
            <rFont val="Tahoma"/>
            <family val="2"/>
          </rPr>
          <t>E.g., the ratio of females living alone to males living alone</t>
        </r>
      </text>
    </comment>
    <comment ref="AG38" authorId="0" shapeId="0" xr:uid="{D102B3E4-E4D1-45AA-ACE9-7256B8C3F08E}">
      <text>
        <r>
          <rPr>
            <sz val="10"/>
            <color indexed="81"/>
            <rFont val="Tahoma"/>
            <family val="2"/>
          </rPr>
          <t>E.g., the ratio of females living alone to males living alone</t>
        </r>
      </text>
    </comment>
  </commentList>
</comments>
</file>

<file path=xl/sharedStrings.xml><?xml version="1.0" encoding="utf-8"?>
<sst xmlns="http://schemas.openxmlformats.org/spreadsheetml/2006/main" count="164" uniqueCount="66">
  <si>
    <t xml:space="preserve">Travis </t>
  </si>
  <si>
    <t>Texas</t>
  </si>
  <si>
    <t>USA</t>
  </si>
  <si>
    <t/>
  </si>
  <si>
    <t>Total:</t>
  </si>
  <si>
    <t>Estimate</t>
  </si>
  <si>
    <t>Margin of Error</t>
  </si>
  <si>
    <t xml:space="preserve">    Drove alone</t>
  </si>
  <si>
    <t xml:space="preserve">    Carpooled:</t>
  </si>
  <si>
    <t xml:space="preserve">  Public transportation (excluding taxicab):</t>
  </si>
  <si>
    <t xml:space="preserve">  Bicycle</t>
  </si>
  <si>
    <t xml:space="preserve">  Walked</t>
  </si>
  <si>
    <t xml:space="preserve">  Taxicab</t>
  </si>
  <si>
    <t xml:space="preserve">  Motorcycle</t>
  </si>
  <si>
    <t xml:space="preserve">  Other means</t>
  </si>
  <si>
    <t xml:space="preserve">  Worked at home</t>
  </si>
  <si>
    <t>MSA</t>
  </si>
  <si>
    <t xml:space="preserve">  Car, truck, or van:</t>
  </si>
  <si>
    <t xml:space="preserve">      In 2-person carpool</t>
  </si>
  <si>
    <t xml:space="preserve">      In 3-person carpool</t>
  </si>
  <si>
    <t xml:space="preserve">      In 4-person carpool</t>
  </si>
  <si>
    <t xml:space="preserve">      In 5- or 6-person carpool</t>
  </si>
  <si>
    <t xml:space="preserve">      In 7-or-more-person carpool</t>
  </si>
  <si>
    <t xml:space="preserve">    Bus or trolley bus</t>
  </si>
  <si>
    <t xml:space="preserve">    Streetcar or trolley car (carro publico in Puerto Rico)</t>
  </si>
  <si>
    <t xml:space="preserve">    Subway or elevated</t>
  </si>
  <si>
    <t xml:space="preserve">    Railroad</t>
  </si>
  <si>
    <t xml:space="preserve">    Ferryboat</t>
  </si>
  <si>
    <t>959,111</t>
  </si>
  <si>
    <t>Drive Alone</t>
  </si>
  <si>
    <t>Total</t>
  </si>
  <si>
    <t>MOE</t>
  </si>
  <si>
    <t>Calculating MOEs for Derived Ratios</t>
  </si>
  <si>
    <t>when the numerator of a proportion is NOT a subset of the denominator</t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</si>
  <si>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num.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</si>
  <si>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num.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</si>
  <si>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num.</t>
    </r>
  </si>
  <si>
    <t>Estimated Ratio</t>
  </si>
  <si>
    <r>
      <t>Characteristic</t>
    </r>
    <r>
      <rPr>
        <vertAlign val="subscript"/>
        <sz val="12"/>
        <color theme="1"/>
        <rFont val="Tw Cen MT"/>
        <family val="2"/>
        <scheme val="minor"/>
      </rPr>
      <t>denom.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</si>
  <si>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denom.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</si>
  <si>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denom.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</si>
  <si>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ratio</t>
    </r>
  </si>
  <si>
    <t>Drove Alone</t>
  </si>
  <si>
    <t>Source: Table B08301: MEANS OF TRANSPORTATION TO WORK - Universe: Workers 16 years and over, ACS 1-Year Estimates</t>
  </si>
  <si>
    <t>Determining Statistical Significance</t>
  </si>
  <si>
    <t>when comparing two estimates and testing for significance</t>
  </si>
  <si>
    <r>
      <t>Estimate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</si>
  <si>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</si>
  <si>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SE</t>
    </r>
    <r>
      <rPr>
        <vertAlign val="subscript"/>
        <sz val="12"/>
        <color theme="1"/>
        <rFont val="Tw Cen MT"/>
        <family val="2"/>
        <scheme val="minor"/>
      </rPr>
      <t>#1</t>
    </r>
  </si>
  <si>
    <r>
      <t>Difference (E</t>
    </r>
    <r>
      <rPr>
        <vertAlign val="subscript"/>
        <sz val="12"/>
        <color theme="1"/>
        <rFont val="Tw Cen MT"/>
        <family val="2"/>
        <scheme val="minor"/>
      </rPr>
      <t>1</t>
    </r>
    <r>
      <rPr>
        <sz val="12"/>
        <color theme="1"/>
        <rFont val="Tw Cen MT"/>
        <family val="2"/>
        <scheme val="minor"/>
      </rPr>
      <t>-E</t>
    </r>
    <r>
      <rPr>
        <vertAlign val="subscript"/>
        <sz val="12"/>
        <color theme="1"/>
        <rFont val="Tw Cen MT"/>
        <family val="2"/>
        <scheme val="minor"/>
      </rPr>
      <t>2</t>
    </r>
    <r>
      <rPr>
        <sz val="12"/>
        <color theme="1"/>
        <rFont val="Tw Cen MT"/>
        <family val="2"/>
        <scheme val="minor"/>
      </rPr>
      <t>)</t>
    </r>
  </si>
  <si>
    <r>
      <t>Estimate</t>
    </r>
    <r>
      <rPr>
        <vertAlign val="subscript"/>
        <sz val="12"/>
        <color theme="1"/>
        <rFont val="Tw Cen MT"/>
        <family val="2"/>
        <scheme val="minor"/>
      </rPr>
      <t>#2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</si>
  <si>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#2</t>
    </r>
  </si>
  <si>
    <r>
      <t>SE</t>
    </r>
    <r>
      <rPr>
        <vertAlign val="subscript"/>
        <sz val="12"/>
        <color theme="1"/>
        <rFont val="Tw Cen MT"/>
        <family val="2"/>
        <scheme val="minor"/>
      </rPr>
      <t>#2</t>
    </r>
  </si>
  <si>
    <t>Test Value</t>
  </si>
  <si>
    <t>90-percent confidence level:</t>
  </si>
  <si>
    <t>95-percent confidence level:</t>
  </si>
  <si>
    <t>99-percent confidence level:</t>
  </si>
  <si>
    <t>Carpool</t>
  </si>
  <si>
    <t>Public Transport</t>
  </si>
  <si>
    <t>Bike/Wlak/Other</t>
  </si>
  <si>
    <t>Telecommute</t>
  </si>
  <si>
    <t>% of total</t>
  </si>
  <si>
    <t>2020*</t>
  </si>
  <si>
    <t>For more information please read the announcement, available at https://www.census.gov/newsroom/press-releases/2021/changes-2020-acs-1-year.html</t>
  </si>
  <si>
    <t>* The US Census Bureau did not release 2020 ACS 1-Year Data. Without the  data from the USCB, commuting mode rates were not possible to determine.</t>
  </si>
  <si>
    <t>https://data.census.gov/table/ACSDT1Y2022.B08301?q=b08301&amp;g=050XX00US48491,48453_310XX00US12420_160XX00US4805000_040XX00US48_010XX00US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</si>
</sst>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#,##0.0"/>
    <numFmt numFmtId="167" formatCode="#,##0.00000"/>
    <numFmt numFmtId="168" formatCode="0.0%"/>
  </numFmts>
  <fonts count="11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0"/>
      <color indexed="8"/>
      <name val="SansSerif"/>
    </font>
    <font>
      <b/>
      <i/>
      <sz val="12"/>
      <color theme="0"/>
      <name val="Tw Cen MT"/>
      <family val="2"/>
      <scheme val="minor"/>
    </font>
    <font>
      <sz val="10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vertAlign val="subscript"/>
      <sz val="12"/>
      <color theme="1"/>
      <name val="Tw Cen MT"/>
      <family val="2"/>
      <scheme val="minor"/>
    </font>
    <font>
      <sz val="12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10"/>
      <color indexed="81"/>
      <name val="Tahoma"/>
      <family val="2"/>
    </font>
    <font>
      <i/>
      <sz val="12"/>
      <color theme="1"/>
      <name val="Tw Cen M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2" applyFont="1"/>
    <xf numFmtId="164" fontId="0" fillId="0" borderId="0" xfId="1" applyNumberFormat="1" applyFont="1"/>
    <xf numFmtId="3" fontId="0" fillId="0" borderId="0" xfId="0" applyNumberFormat="1"/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3" fontId="0" fillId="0" borderId="0" xfId="1" applyNumberFormat="1" applyFont="1"/>
    <xf numFmtId="0" fontId="2" fillId="2" borderId="2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9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0" fillId="6" borderId="0" xfId="0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5" fillId="5" borderId="0" xfId="0" applyFont="1" applyFill="1"/>
    <xf numFmtId="3" fontId="7" fillId="5" borderId="0" xfId="0" applyNumberFormat="1" applyFont="1" applyFill="1"/>
    <xf numFmtId="3" fontId="5" fillId="5" borderId="0" xfId="0" applyNumberFormat="1" applyFont="1" applyFill="1"/>
    <xf numFmtId="0" fontId="5" fillId="0" borderId="0" xfId="0" applyFont="1" applyAlignment="1">
      <alignment horizontal="center" wrapText="1"/>
    </xf>
    <xf numFmtId="166" fontId="5" fillId="5" borderId="0" xfId="0" applyNumberFormat="1" applyFont="1" applyFill="1" applyAlignment="1">
      <alignment horizontal="right"/>
    </xf>
    <xf numFmtId="4" fontId="5" fillId="5" borderId="0" xfId="0" applyNumberFormat="1" applyFont="1" applyFill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horizontal="right" wrapText="1"/>
    </xf>
    <xf numFmtId="4" fontId="5" fillId="0" borderId="0" xfId="0" applyNumberFormat="1" applyFont="1"/>
    <xf numFmtId="167" fontId="5" fillId="0" borderId="0" xfId="0" applyNumberFormat="1" applyFont="1"/>
    <xf numFmtId="2" fontId="5" fillId="0" borderId="0" xfId="0" applyNumberFormat="1" applyFont="1"/>
    <xf numFmtId="168" fontId="0" fillId="0" borderId="0" xfId="2" applyNumberFormat="1" applyFont="1"/>
    <xf numFmtId="0" fontId="2" fillId="2" borderId="2" xfId="0" applyFont="1" applyFill="1" applyBorder="1" applyAlignment="1">
      <alignment horizontal="left" vertical="top" wrapText="1"/>
    </xf>
    <xf numFmtId="165" fontId="8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indent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578537"/>
      <color rgb="FF355EA9"/>
      <color rgb="FFC89800"/>
      <color rgb="FF9E7800"/>
      <color rgb="FF686868"/>
      <color rgb="FFC85C12"/>
      <color rgb="FF2A69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/>
              <a:t>Commuting Mode,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03849876355424"/>
          <c:y val="0.15164599803913359"/>
          <c:w val="0.91554384756856744"/>
          <c:h val="0.595696328867362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'Commuting Mode'!$C$5</c:f>
              <c:strCache>
                <c:ptCount val="1"/>
                <c:pt idx="0">
                  <c:v>Drive Alone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'Commuting Mode'!$I$4:$N$4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'Commuting Mode'!$I$5:$N$5</c:f>
              <c:numCache>
                <c:formatCode>0.0%</c:formatCode>
                <c:ptCount val="6"/>
                <c:pt idx="0">
                  <c:v>0.79113898271333771</c:v>
                </c:pt>
                <c:pt idx="1">
                  <c:v>0.72400778751216799</c:v>
                </c:pt>
                <c:pt idx="3">
                  <c:v>0.57048090427552256</c:v>
                </c:pt>
                <c:pt idx="4">
                  <c:v>0.63782163583418472</c:v>
                </c:pt>
                <c:pt idx="5" formatCode="0%">
                  <c:v>0.69915414682273291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C-4B60-9D21-5E738B5A4DF7}"/>
            </c:ext>
          </c:extLst>
        </c:ser>
        <c:ser>
          <c:idx val="1"/>
          <c:order val="1"/>
          <c:tx>
            <c:strRef>
              <c:f>'Commuting Mode'!$C$9</c:f>
              <c:strCache>
                <c:ptCount val="1"/>
                <c:pt idx="0">
                  <c:v>Telecommute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'Commuting Mode'!$I$4:$N$4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'Commuting Mode'!$I$9:$N$9</c:f>
              <c:numCache>
                <c:formatCode>0.0%</c:formatCode>
                <c:ptCount val="6"/>
                <c:pt idx="0">
                  <c:v>0.10121726222353634</c:v>
                </c:pt>
                <c:pt idx="1">
                  <c:v>0.11125017382839661</c:v>
                </c:pt>
                <c:pt idx="3">
                  <c:v>0.38954924609355446</c:v>
                </c:pt>
                <c:pt idx="4" formatCode="0%">
                  <c:v>0.35461280036274662</c:v>
                </c:pt>
                <c:pt idx="5" formatCode="0%">
                  <c:v>0.31714591306735296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C-4F67-8DDE-4AB5B1E19F13}"/>
            </c:ext>
          </c:extLst>
        </c:ser>
        <c:ser>
          <c:idx val="4"/>
          <c:order val="2"/>
          <c:tx>
            <c:strRef>
              <c:f>'Commuting Mode'!$C$6</c:f>
              <c:strCache>
                <c:ptCount val="1"/>
                <c:pt idx="0">
                  <c:v>Carpool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'Commuting Mode'!$I$4:$N$4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'Commuting Mode'!$I$6:$N$6</c:f>
              <c:numCache>
                <c:formatCode>0.0%</c:formatCode>
                <c:ptCount val="6"/>
                <c:pt idx="0">
                  <c:v>8.4137273507612978E-2</c:v>
                </c:pt>
                <c:pt idx="1">
                  <c:v>9.2848004450006946E-2</c:v>
                </c:pt>
                <c:pt idx="3">
                  <c:v>6.6385282851094282E-2</c:v>
                </c:pt>
                <c:pt idx="4">
                  <c:v>7.2469827548133123E-2</c:v>
                </c:pt>
                <c:pt idx="5" formatCode="0%">
                  <c:v>7.9415460693548309E-2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C-4B60-9D21-5E738B5A4DF7}"/>
            </c:ext>
          </c:extLst>
        </c:ser>
        <c:ser>
          <c:idx val="6"/>
          <c:order val="3"/>
          <c:tx>
            <c:strRef>
              <c:f>'Commuting Mode'!$C$8</c:f>
              <c:strCache>
                <c:ptCount val="1"/>
                <c:pt idx="0">
                  <c:v>Bike/Wlak/Other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'Commuting Mode'!$I$4:$N$4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'Commuting Mode'!$I$8:$N$8</c:f>
              <c:numCache>
                <c:formatCode>0.0%</c:formatCode>
                <c:ptCount val="6"/>
                <c:pt idx="0">
                  <c:v>4.2087493833734863E-2</c:v>
                </c:pt>
                <c:pt idx="1">
                  <c:v>3.8982060909470172E-2</c:v>
                </c:pt>
                <c:pt idx="3">
                  <c:v>3.6813482868171633E-2</c:v>
                </c:pt>
                <c:pt idx="4">
                  <c:v>4.0926770524480981E-2</c:v>
                </c:pt>
                <c:pt idx="5" formatCode="0%">
                  <c:v>4.4068241509411195E-2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CC-4B60-9D21-5E738B5A4DF7}"/>
            </c:ext>
          </c:extLst>
        </c:ser>
        <c:ser>
          <c:idx val="5"/>
          <c:order val="4"/>
          <c:tx>
            <c:strRef>
              <c:f>'Commuting Mode'!$C$7</c:f>
              <c:strCache>
                <c:ptCount val="1"/>
                <c:pt idx="0">
                  <c:v>Public Transport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'Commuting Mode'!$I$4:$N$4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'Commuting Mode'!$I$7:$N$7</c:f>
              <c:numCache>
                <c:formatCode>0.0%</c:formatCode>
                <c:ptCount val="6"/>
                <c:pt idx="0">
                  <c:v>2.8602418835356573E-2</c:v>
                </c:pt>
                <c:pt idx="1">
                  <c:v>2.5889306077040746E-2</c:v>
                </c:pt>
                <c:pt idx="3">
                  <c:v>1.2124923814375013E-2</c:v>
                </c:pt>
                <c:pt idx="4">
                  <c:v>2.0339721639072994E-2</c:v>
                </c:pt>
                <c:pt idx="5">
                  <c:v>1.5263674777222458E-2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CC-4B60-9D21-5E738B5A4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435080"/>
        <c:axId val="442435472"/>
      </c:barChart>
      <c:catAx>
        <c:axId val="44243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42435472"/>
        <c:crosses val="autoZero"/>
        <c:auto val="1"/>
        <c:lblAlgn val="ctr"/>
        <c:lblOffset val="100"/>
        <c:noMultiLvlLbl val="0"/>
      </c:catAx>
      <c:valAx>
        <c:axId val="4424354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4243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445117041418354E-2"/>
          <c:y val="0.82991340428372673"/>
          <c:w val="0.80729572902319924"/>
          <c:h val="0.15335352311730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Percent Who Drove Alone to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Travis!$D$60</c:f>
              <c:strCache>
                <c:ptCount val="1"/>
                <c:pt idx="0">
                  <c:v>Travis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Travis!$E$59:$I$59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Travis!$E$60:$I$60</c:f>
              <c:numCache>
                <c:formatCode>0%</c:formatCode>
                <c:ptCount val="5"/>
                <c:pt idx="0">
                  <c:v>0.75221738808830552</c:v>
                </c:pt>
                <c:pt idx="1">
                  <c:v>0.75095645477388173</c:v>
                </c:pt>
                <c:pt idx="2">
                  <c:v>0.74578630996222295</c:v>
                </c:pt>
                <c:pt idx="3">
                  <c:v>0.73252363546398225</c:v>
                </c:pt>
                <c:pt idx="4">
                  <c:v>0.74419885110605333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C-419A-945F-06208EA45E52}"/>
            </c:ext>
          </c:extLst>
        </c:ser>
        <c:ser>
          <c:idx val="1"/>
          <c:order val="1"/>
          <c:tx>
            <c:strRef>
              <c:f>Travis!$D$61</c:f>
              <c:strCache>
                <c:ptCount val="1"/>
                <c:pt idx="0">
                  <c:v>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Travis!$E$59:$I$59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Travis!$E$61:$I$61</c:f>
              <c:numCache>
                <c:formatCode>0%</c:formatCode>
                <c:ptCount val="5"/>
                <c:pt idx="0">
                  <c:v>0.7713100986225786</c:v>
                </c:pt>
                <c:pt idx="1">
                  <c:v>0.76582558788862776</c:v>
                </c:pt>
                <c:pt idx="2">
                  <c:v>0.76924526751755495</c:v>
                </c:pt>
                <c:pt idx="3">
                  <c:v>0.76042924435339931</c:v>
                </c:pt>
                <c:pt idx="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C-419A-945F-06208EA45E52}"/>
            </c:ext>
          </c:extLst>
        </c:ser>
        <c:ser>
          <c:idx val="2"/>
          <c:order val="2"/>
          <c:tx>
            <c:strRef>
              <c:f>Travis!$D$62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Travis!$E$59:$I$59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Travis!$E$62:$I$62</c:f>
              <c:numCache>
                <c:formatCode>0%</c:formatCode>
                <c:ptCount val="5"/>
                <c:pt idx="0">
                  <c:v>0.80163588168623945</c:v>
                </c:pt>
                <c:pt idx="1">
                  <c:v>0.80392941913635774</c:v>
                </c:pt>
                <c:pt idx="2">
                  <c:v>0.80799355309296961</c:v>
                </c:pt>
                <c:pt idx="3">
                  <c:v>0.80535650696955152</c:v>
                </c:pt>
                <c:pt idx="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C-419A-945F-06208EA45E52}"/>
            </c:ext>
          </c:extLst>
        </c:ser>
        <c:ser>
          <c:idx val="3"/>
          <c:order val="3"/>
          <c:tx>
            <c:strRef>
              <c:f>Travis!$D$63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Travis!$E$59:$I$59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Travis!$E$63:$I$63</c:f>
              <c:numCache>
                <c:formatCode>0%</c:formatCode>
                <c:ptCount val="5"/>
                <c:pt idx="0">
                  <c:v>0.76437742407742104</c:v>
                </c:pt>
                <c:pt idx="1">
                  <c:v>0.76455019365684196</c:v>
                </c:pt>
                <c:pt idx="2">
                  <c:v>0.76573161782948918</c:v>
                </c:pt>
                <c:pt idx="3">
                  <c:v>0.76322134134745823</c:v>
                </c:pt>
                <c:pt idx="4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7C-419A-945F-06208EA45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37432"/>
        <c:axId val="442953616"/>
      </c:lineChart>
      <c:catAx>
        <c:axId val="44243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53616"/>
        <c:crosses val="autoZero"/>
        <c:auto val="1"/>
        <c:lblAlgn val="ctr"/>
        <c:lblOffset val="100"/>
        <c:noMultiLvlLbl val="0"/>
      </c:catAx>
      <c:valAx>
        <c:axId val="44295361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43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7"/>
            <c:dispRSqr val="0"/>
            <c:dispEq val="0"/>
          </c:trendline>
          <c:cat>
            <c:numRef>
              <c:f>Travis!$E$59:$O$59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Travis!$E$60:$N$60</c:f>
              <c:numCache>
                <c:formatCode>0%</c:formatCode>
                <c:ptCount val="10"/>
                <c:pt idx="0">
                  <c:v>0.75221738808830552</c:v>
                </c:pt>
                <c:pt idx="1">
                  <c:v>0.75095645477388173</c:v>
                </c:pt>
                <c:pt idx="2">
                  <c:v>0.74578630996222295</c:v>
                </c:pt>
                <c:pt idx="3">
                  <c:v>0.73252363546398225</c:v>
                </c:pt>
                <c:pt idx="4">
                  <c:v>0.74419885110605333</c:v>
                </c:pt>
                <c:pt idx="5">
                  <c:v>0.79113898271333771</c:v>
                </c:pt>
                <c:pt idx="6">
                  <c:v>0.72400778751216799</c:v>
                </c:pt>
                <c:pt idx="8">
                  <c:v>0.57048090427552256</c:v>
                </c:pt>
                <c:pt idx="9">
                  <c:v>0.63782163583418472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5-4101-AA6D-FD08EFA81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54400"/>
        <c:axId val="442954792"/>
      </c:lineChart>
      <c:catAx>
        <c:axId val="44295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54792"/>
        <c:crosses val="autoZero"/>
        <c:auto val="1"/>
        <c:lblAlgn val="ctr"/>
        <c:lblOffset val="100"/>
        <c:noMultiLvlLbl val="0"/>
      </c:catAx>
      <c:valAx>
        <c:axId val="44295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5440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277310</xdr:colOff>
      <xdr:row>17</xdr:row>
      <xdr:rowOff>57391</xdr:rowOff>
    </xdr:from>
    <xdr:to>
      <xdr:col>11</xdr:col>
      <xdr:colOff>409067</xdr:colOff>
      <xdr:row>31</xdr:row>
      <xdr:rowOff>133591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9608</xdr:colOff>
      <xdr:row>65</xdr:row>
      <xdr:rowOff>64956</xdr:rowOff>
    </xdr:from>
    <xdr:to>
      <xdr:col>4</xdr:col>
      <xdr:colOff>1214973</xdr:colOff>
      <xdr:row>82</xdr:row>
      <xdr:rowOff>64956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524841</xdr:colOff>
      <xdr:row>72</xdr:row>
      <xdr:rowOff>137491</xdr:rowOff>
    </xdr:from>
    <xdr:to>
      <xdr:col>4</xdr:col>
      <xdr:colOff>1065557</xdr:colOff>
      <xdr:row>72</xdr:row>
      <xdr:rowOff>147016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2544141" y="13066091"/>
          <a:ext cx="1696416" cy="9525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940249</xdr:colOff>
      <xdr:row>72</xdr:row>
      <xdr:rowOff>127139</xdr:rowOff>
    </xdr:from>
    <xdr:to>
      <xdr:col>4</xdr:col>
      <xdr:colOff>1143690</xdr:colOff>
      <xdr:row>74</xdr:row>
      <xdr:rowOff>56599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959549" y="13055739"/>
          <a:ext cx="1359141" cy="285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Target: 70% by 2020</a:t>
          </a:r>
        </a:p>
      </xdr:txBody>
    </xdr:sp>
    <xdr:clientData/>
  </xdr:twoCellAnchor>
  <xdr:twoCellAnchor>
    <xdr:from>
      <xdr:col>5</xdr:col>
      <xdr:colOff>302041</xdr:colOff>
      <xdr:row>65</xdr:row>
      <xdr:rowOff>10215</xdr:rowOff>
    </xdr:from>
    <xdr:to>
      <xdr:col>9</xdr:col>
      <xdr:colOff>32580</xdr:colOff>
      <xdr:row>80</xdr:row>
      <xdr:rowOff>148258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P16"/>
  <sheetViews>
    <sheetView tabSelected="1" zoomScale="80" zoomScaleNormal="80" workbookViewId="0">
      <selection activeCell="M6" sqref="M6"/>
    </sheetView>
  </sheetViews>
  <sheetFormatPr defaultRowHeight="14.25" x14ac:dyDescent="0.2"/>
  <cols>
    <col min="3" max="3" width="11.375" customWidth="1"/>
  </cols>
  <sheetData>
    <row r="4" spans="3:16" x14ac:dyDescent="0.2">
      <c r="D4">
        <v>2013</v>
      </c>
      <c r="E4">
        <v>2014</v>
      </c>
      <c r="F4">
        <v>2015</v>
      </c>
      <c r="G4">
        <v>2016</v>
      </c>
      <c r="H4">
        <v>2017</v>
      </c>
      <c r="I4">
        <v>2018</v>
      </c>
      <c r="J4">
        <v>2019</v>
      </c>
      <c r="K4" t="s">
        <v>62</v>
      </c>
      <c r="L4">
        <v>2021</v>
      </c>
      <c r="M4">
        <v>2022</v>
      </c>
      <c r="N4">
        <v>2023</v>
      </c>
      <c r="O4">
        <v>2024</v>
      </c>
      <c r="P4">
        <v>2025</v>
      </c>
    </row>
    <row r="5" spans="3:16" x14ac:dyDescent="0.2">
      <c r="C5" s="13" t="s">
        <v>29</v>
      </c>
      <c r="D5" s="1"/>
      <c r="E5" s="27">
        <v>0.75095645477388173</v>
      </c>
      <c r="F5" s="27">
        <v>0.74578630996222295</v>
      </c>
      <c r="G5" s="27">
        <v>0.73252363546398225</v>
      </c>
      <c r="H5" s="27">
        <v>0.74419885110605333</v>
      </c>
      <c r="I5" s="27">
        <v>0.79113898271333771</v>
      </c>
      <c r="J5" s="27">
        <v>0.72400778751216799</v>
      </c>
      <c r="L5" s="27">
        <v>0.57048090427552256</v>
      </c>
      <c r="M5" s="27">
        <v>0.63782163583418472</v>
      </c>
      <c r="N5" s="1">
        <v>0.69915414682273291</v>
      </c>
    </row>
    <row r="6" spans="3:16" x14ac:dyDescent="0.2">
      <c r="C6" s="13" t="s">
        <v>57</v>
      </c>
      <c r="D6" s="1"/>
      <c r="E6" s="27">
        <v>9.4672978856795889E-2</v>
      </c>
      <c r="F6" s="27">
        <v>9.2169767239262831E-2</v>
      </c>
      <c r="G6" s="27">
        <v>9.7311583828771683E-2</v>
      </c>
      <c r="H6" s="27">
        <v>9.3745859476902879E-2</v>
      </c>
      <c r="I6" s="27">
        <v>8.4137273507612978E-2</v>
      </c>
      <c r="J6" s="27">
        <v>9.2848004450006946E-2</v>
      </c>
      <c r="L6" s="27">
        <v>6.6385282851094282E-2</v>
      </c>
      <c r="M6" s="27">
        <v>7.2469827548133123E-2</v>
      </c>
      <c r="N6" s="1">
        <v>7.9415460693548309E-2</v>
      </c>
    </row>
    <row r="7" spans="3:16" x14ac:dyDescent="0.2">
      <c r="C7" s="13" t="s">
        <v>58</v>
      </c>
      <c r="D7" s="1"/>
      <c r="E7" s="27">
        <v>3.5576003804427415E-2</v>
      </c>
      <c r="F7" s="27">
        <v>3.3467176696999217E-2</v>
      </c>
      <c r="G7" s="27">
        <v>3.0746091681614046E-2</v>
      </c>
      <c r="H7" s="27">
        <v>2.6915976456801646E-2</v>
      </c>
      <c r="I7" s="27">
        <v>2.8602418835356573E-2</v>
      </c>
      <c r="J7" s="27">
        <v>2.5889306077040746E-2</v>
      </c>
      <c r="L7" s="27">
        <v>1.2124923814375013E-2</v>
      </c>
      <c r="M7" s="27">
        <v>2.0339721639072994E-2</v>
      </c>
      <c r="N7" s="27">
        <v>1.5263674777222458E-2</v>
      </c>
    </row>
    <row r="8" spans="3:16" x14ac:dyDescent="0.2">
      <c r="C8" s="13" t="s">
        <v>59</v>
      </c>
      <c r="D8" s="1"/>
      <c r="E8" s="27">
        <v>4.0482925328238821E-2</v>
      </c>
      <c r="F8" s="27">
        <v>3.7848368932500182E-2</v>
      </c>
      <c r="G8" s="27">
        <v>3.975675875458793E-2</v>
      </c>
      <c r="H8" s="27">
        <v>3.8000064776183562E-2</v>
      </c>
      <c r="I8" s="27">
        <v>4.2087493833734863E-2</v>
      </c>
      <c r="J8" s="27">
        <v>3.8982060909470172E-2</v>
      </c>
      <c r="L8" s="27">
        <v>3.6813482868171633E-2</v>
      </c>
      <c r="M8" s="27">
        <v>4.0926770524480981E-2</v>
      </c>
      <c r="N8" s="1">
        <v>4.4068241509411195E-2</v>
      </c>
    </row>
    <row r="9" spans="3:16" x14ac:dyDescent="0.2">
      <c r="C9" s="13" t="s">
        <v>60</v>
      </c>
      <c r="E9" s="27">
        <v>7.2952199475739374E-2</v>
      </c>
      <c r="F9" s="27">
        <v>8.6439053751178066E-2</v>
      </c>
      <c r="G9" s="27">
        <v>9.5273510630113092E-2</v>
      </c>
      <c r="H9" s="27">
        <v>9.3124596989085207E-2</v>
      </c>
      <c r="I9" s="27">
        <v>0.10121726222353634</v>
      </c>
      <c r="J9" s="27">
        <v>0.11125017382839661</v>
      </c>
      <c r="L9" s="27">
        <v>0.38954924609355446</v>
      </c>
      <c r="M9" s="1">
        <v>0.35461280036274662</v>
      </c>
      <c r="N9" s="1">
        <v>0.31714591306735296</v>
      </c>
    </row>
    <row r="10" spans="3:16" x14ac:dyDescent="0.2">
      <c r="E10" s="1"/>
      <c r="F10" s="1"/>
      <c r="G10" s="1"/>
      <c r="H10" s="1"/>
      <c r="I10" s="1"/>
      <c r="J10" s="1"/>
      <c r="L10" s="1"/>
    </row>
    <row r="11" spans="3:16" x14ac:dyDescent="0.2">
      <c r="C11" t="s">
        <v>64</v>
      </c>
      <c r="E11" s="1"/>
      <c r="F11" s="1"/>
      <c r="G11" s="1"/>
      <c r="H11" s="1"/>
      <c r="I11" s="1"/>
      <c r="J11" s="1"/>
      <c r="L11" s="1"/>
    </row>
    <row r="12" spans="3:16" x14ac:dyDescent="0.2">
      <c r="C12" t="s">
        <v>63</v>
      </c>
    </row>
    <row r="15" spans="3:16" x14ac:dyDescent="0.2">
      <c r="C15" t="s">
        <v>43</v>
      </c>
    </row>
    <row r="16" spans="3:16" x14ac:dyDescent="0.2">
      <c r="C16" t="s">
        <v>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V63"/>
  <sheetViews>
    <sheetView zoomScale="70" zoomScaleNormal="70" workbookViewId="0">
      <selection activeCell="W39" sqref="W39:W43"/>
    </sheetView>
  </sheetViews>
  <sheetFormatPr defaultRowHeight="14.25" x14ac:dyDescent="0.2"/>
  <cols>
    <col min="4" max="4" width="15.25" customWidth="1"/>
    <col min="5" max="5" width="16.5" customWidth="1"/>
    <col min="6" max="6" width="15.75" customWidth="1"/>
    <col min="7" max="7" width="15.375" customWidth="1"/>
    <col min="8" max="8" width="14.25" customWidth="1"/>
    <col min="9" max="11" width="18.625" customWidth="1"/>
    <col min="12" max="12" width="15.75" customWidth="1"/>
    <col min="13" max="13" width="18.5" customWidth="1"/>
    <col min="14" max="14" width="12.25" customWidth="1"/>
    <col min="15" max="15" width="16.25" customWidth="1"/>
    <col min="16" max="16" width="12.75" customWidth="1"/>
    <col min="17" max="17" width="15.25" customWidth="1"/>
    <col min="18" max="18" width="14" customWidth="1"/>
    <col min="19" max="19" width="12.875" customWidth="1"/>
    <col min="20" max="20" width="9.75" customWidth="1"/>
    <col min="21" max="21" width="11.75" customWidth="1"/>
    <col min="22" max="22" width="11.125" customWidth="1"/>
    <col min="23" max="23" width="12.25" customWidth="1"/>
    <col min="25" max="25" width="13.625" customWidth="1"/>
    <col min="27" max="27" width="12.75" customWidth="1"/>
  </cols>
  <sheetData>
    <row r="2" spans="1:23" ht="12" customHeight="1" x14ac:dyDescent="0.2">
      <c r="A2" s="35" t="s">
        <v>3</v>
      </c>
      <c r="B2" s="35"/>
      <c r="C2" s="35"/>
      <c r="D2" s="28">
        <v>2014</v>
      </c>
      <c r="E2" s="28"/>
      <c r="F2" s="28">
        <v>2015</v>
      </c>
      <c r="G2" s="28"/>
      <c r="H2" s="28">
        <v>2016</v>
      </c>
      <c r="I2" s="28"/>
      <c r="J2" s="28">
        <v>2017</v>
      </c>
      <c r="K2" s="28"/>
      <c r="L2" s="28">
        <v>2018</v>
      </c>
      <c r="M2" s="28"/>
      <c r="N2" s="28">
        <v>2019</v>
      </c>
      <c r="O2" s="28"/>
      <c r="P2" s="28">
        <v>2020</v>
      </c>
      <c r="Q2" s="28"/>
      <c r="R2" s="28">
        <v>2021</v>
      </c>
      <c r="S2" s="28"/>
      <c r="T2" s="28">
        <v>2022</v>
      </c>
      <c r="U2" s="28"/>
      <c r="V2" s="28">
        <v>2023</v>
      </c>
      <c r="W2" s="28"/>
    </row>
    <row r="3" spans="1:23" ht="12" customHeight="1" x14ac:dyDescent="0.2">
      <c r="A3" s="4"/>
      <c r="B3" s="5"/>
      <c r="C3" s="6"/>
      <c r="D3" s="8" t="s">
        <v>5</v>
      </c>
      <c r="E3" s="8" t="s">
        <v>6</v>
      </c>
      <c r="F3" s="8" t="s">
        <v>5</v>
      </c>
      <c r="G3" s="8" t="s">
        <v>6</v>
      </c>
      <c r="H3" s="8" t="s">
        <v>5</v>
      </c>
      <c r="I3" s="8" t="s">
        <v>6</v>
      </c>
      <c r="J3" s="8" t="s">
        <v>5</v>
      </c>
      <c r="K3" s="8" t="s">
        <v>6</v>
      </c>
      <c r="L3" s="8" t="s">
        <v>5</v>
      </c>
      <c r="M3" s="8" t="s">
        <v>6</v>
      </c>
      <c r="N3" s="8" t="s">
        <v>5</v>
      </c>
      <c r="O3" s="8" t="s">
        <v>6</v>
      </c>
      <c r="P3" s="8" t="s">
        <v>5</v>
      </c>
      <c r="Q3" s="8" t="s">
        <v>6</v>
      </c>
      <c r="R3" s="8" t="s">
        <v>5</v>
      </c>
      <c r="S3" s="8" t="s">
        <v>6</v>
      </c>
      <c r="T3" s="8" t="s">
        <v>5</v>
      </c>
      <c r="U3" s="8" t="s">
        <v>6</v>
      </c>
      <c r="V3" s="8" t="s">
        <v>5</v>
      </c>
      <c r="W3" s="8" t="s">
        <v>6</v>
      </c>
    </row>
    <row r="4" spans="1:23" ht="12" customHeight="1" x14ac:dyDescent="0.2">
      <c r="A4" s="28" t="s">
        <v>4</v>
      </c>
      <c r="B4" s="28"/>
      <c r="C4" s="28"/>
      <c r="D4" s="9">
        <v>607713</v>
      </c>
      <c r="E4" s="9">
        <v>7755</v>
      </c>
      <c r="F4" s="9">
        <v>631335</v>
      </c>
      <c r="G4" s="9">
        <v>7056</v>
      </c>
      <c r="H4" s="9">
        <v>662881</v>
      </c>
      <c r="I4" s="9">
        <v>7656</v>
      </c>
      <c r="J4" s="9">
        <v>679262</v>
      </c>
      <c r="K4" s="9">
        <v>8001</v>
      </c>
      <c r="L4" s="9">
        <v>696725</v>
      </c>
      <c r="M4" s="9">
        <v>9264</v>
      </c>
      <c r="N4" s="9">
        <v>719100</v>
      </c>
      <c r="O4" s="9">
        <v>9575</v>
      </c>
      <c r="P4" s="9"/>
      <c r="Q4" s="9"/>
      <c r="R4" s="9">
        <v>731623</v>
      </c>
      <c r="S4" s="9">
        <v>10645</v>
      </c>
      <c r="T4" s="9">
        <v>767222</v>
      </c>
      <c r="U4" s="9">
        <v>9201</v>
      </c>
      <c r="V4" s="9">
        <v>766746</v>
      </c>
      <c r="W4" s="9">
        <v>8528</v>
      </c>
    </row>
    <row r="5" spans="1:23" ht="12" customHeight="1" x14ac:dyDescent="0.2">
      <c r="A5" s="28" t="s">
        <v>17</v>
      </c>
      <c r="B5" s="28"/>
      <c r="C5" s="28"/>
      <c r="D5" s="9">
        <v>513900</v>
      </c>
      <c r="E5" s="9">
        <v>8731</v>
      </c>
      <c r="F5" s="9">
        <v>529031</v>
      </c>
      <c r="G5" s="9">
        <v>8439</v>
      </c>
      <c r="H5" s="9">
        <v>550082</v>
      </c>
      <c r="I5" s="9">
        <v>9870</v>
      </c>
      <c r="J5" s="9">
        <v>569184</v>
      </c>
      <c r="K5" s="9">
        <v>9306</v>
      </c>
      <c r="L5" s="9">
        <v>580204</v>
      </c>
      <c r="M5" s="9">
        <v>9664</v>
      </c>
      <c r="N5" s="9">
        <v>587401</v>
      </c>
      <c r="O5" s="9">
        <v>10653</v>
      </c>
      <c r="P5" s="9"/>
      <c r="Q5" s="9"/>
      <c r="R5" s="9">
        <v>432599</v>
      </c>
      <c r="S5" s="9">
        <v>12282</v>
      </c>
      <c r="T5" s="9">
        <v>482474</v>
      </c>
      <c r="U5" s="9">
        <v>12176</v>
      </c>
      <c r="V5" s="9">
        <v>516099</v>
      </c>
      <c r="W5" s="9">
        <v>10210</v>
      </c>
    </row>
    <row r="6" spans="1:23" ht="12" customHeight="1" x14ac:dyDescent="0.2">
      <c r="A6" s="28" t="s">
        <v>7</v>
      </c>
      <c r="B6" s="28"/>
      <c r="C6" s="28"/>
      <c r="D6" s="9">
        <v>456366</v>
      </c>
      <c r="E6" s="9">
        <v>8518</v>
      </c>
      <c r="F6" s="9">
        <v>470841</v>
      </c>
      <c r="G6" s="9">
        <v>9257</v>
      </c>
      <c r="H6" s="9">
        <v>485576</v>
      </c>
      <c r="I6" s="9">
        <v>9412</v>
      </c>
      <c r="J6" s="9">
        <v>505506</v>
      </c>
      <c r="K6" s="9">
        <v>10288</v>
      </c>
      <c r="L6" s="9">
        <v>524431</v>
      </c>
      <c r="M6" s="9">
        <v>10242</v>
      </c>
      <c r="N6" s="9">
        <v>520634</v>
      </c>
      <c r="O6" s="9">
        <v>10373</v>
      </c>
      <c r="P6" s="9"/>
      <c r="Q6" s="9"/>
      <c r="R6" s="9">
        <v>387506</v>
      </c>
      <c r="S6" s="9">
        <v>12085</v>
      </c>
      <c r="T6" s="9">
        <v>433248</v>
      </c>
      <c r="U6" s="9">
        <v>12352</v>
      </c>
      <c r="V6" s="9">
        <v>463456</v>
      </c>
      <c r="W6" s="9">
        <v>11421</v>
      </c>
    </row>
    <row r="7" spans="1:23" ht="12" customHeight="1" x14ac:dyDescent="0.2">
      <c r="A7" s="28" t="s">
        <v>8</v>
      </c>
      <c r="B7" s="28"/>
      <c r="C7" s="28"/>
      <c r="D7" s="9">
        <v>57534</v>
      </c>
      <c r="E7" s="9">
        <v>4711</v>
      </c>
      <c r="F7" s="9">
        <v>58190</v>
      </c>
      <c r="G7" s="9">
        <v>5315</v>
      </c>
      <c r="H7" s="9">
        <v>64506</v>
      </c>
      <c r="I7" s="9">
        <v>5658</v>
      </c>
      <c r="J7" s="9">
        <v>63678</v>
      </c>
      <c r="K7" s="9">
        <v>5205</v>
      </c>
      <c r="L7" s="9">
        <v>55773</v>
      </c>
      <c r="M7" s="9">
        <v>5163</v>
      </c>
      <c r="N7" s="9">
        <v>66767</v>
      </c>
      <c r="O7" s="9">
        <v>5929</v>
      </c>
      <c r="P7" s="9"/>
      <c r="Q7" s="9"/>
      <c r="R7" s="9">
        <v>45093</v>
      </c>
      <c r="S7" s="9">
        <v>6331</v>
      </c>
      <c r="T7" s="9">
        <v>49226</v>
      </c>
      <c r="U7" s="9">
        <v>5327</v>
      </c>
      <c r="V7" s="9">
        <v>52643</v>
      </c>
      <c r="W7" s="9">
        <v>6846</v>
      </c>
    </row>
    <row r="8" spans="1:23" ht="12" customHeight="1" x14ac:dyDescent="0.2">
      <c r="A8" s="28" t="s">
        <v>18</v>
      </c>
      <c r="B8" s="28"/>
      <c r="C8" s="28"/>
      <c r="D8" s="9">
        <v>40596</v>
      </c>
      <c r="E8" s="9">
        <v>4699</v>
      </c>
      <c r="F8" s="9">
        <v>43617</v>
      </c>
      <c r="G8" s="9">
        <v>4976</v>
      </c>
      <c r="H8" s="9">
        <v>50567</v>
      </c>
      <c r="I8" s="9">
        <v>5196</v>
      </c>
      <c r="J8" s="9">
        <v>43943</v>
      </c>
      <c r="K8" s="9">
        <v>4192</v>
      </c>
      <c r="L8" s="9">
        <v>41685</v>
      </c>
      <c r="M8" s="9">
        <v>4484</v>
      </c>
      <c r="N8" s="9">
        <v>53454</v>
      </c>
      <c r="O8" s="9">
        <v>5634</v>
      </c>
      <c r="P8" s="9"/>
      <c r="Q8" s="9"/>
      <c r="R8" s="9">
        <v>29384</v>
      </c>
      <c r="S8" s="9">
        <v>5352</v>
      </c>
      <c r="T8" s="9">
        <v>38534</v>
      </c>
      <c r="U8" s="9">
        <v>4742</v>
      </c>
      <c r="V8" s="9">
        <v>39891</v>
      </c>
      <c r="W8" s="9">
        <v>5302</v>
      </c>
    </row>
    <row r="9" spans="1:23" ht="12" customHeight="1" x14ac:dyDescent="0.2">
      <c r="A9" s="28" t="s">
        <v>19</v>
      </c>
      <c r="B9" s="28"/>
      <c r="C9" s="28"/>
      <c r="D9" s="9">
        <v>9471</v>
      </c>
      <c r="E9" s="9">
        <v>2472</v>
      </c>
      <c r="F9" s="9">
        <v>8501</v>
      </c>
      <c r="G9" s="9">
        <v>1905</v>
      </c>
      <c r="H9" s="9">
        <v>7951</v>
      </c>
      <c r="I9" s="9">
        <v>1998</v>
      </c>
      <c r="J9" s="9">
        <v>11708</v>
      </c>
      <c r="K9" s="9">
        <v>2903</v>
      </c>
      <c r="L9" s="9">
        <v>9183</v>
      </c>
      <c r="M9" s="9">
        <v>2427</v>
      </c>
      <c r="N9" s="9">
        <v>5948</v>
      </c>
      <c r="O9" s="9">
        <v>1648</v>
      </c>
      <c r="P9" s="9"/>
      <c r="Q9" s="9"/>
      <c r="R9" s="9">
        <v>10880</v>
      </c>
      <c r="S9" s="9">
        <v>3106</v>
      </c>
      <c r="T9" s="9">
        <v>6256</v>
      </c>
      <c r="U9" s="9">
        <v>2044</v>
      </c>
      <c r="V9" s="9">
        <v>7757</v>
      </c>
      <c r="W9" s="9">
        <v>3416</v>
      </c>
    </row>
    <row r="10" spans="1:23" ht="12" customHeight="1" x14ac:dyDescent="0.2">
      <c r="A10" s="28" t="s">
        <v>20</v>
      </c>
      <c r="B10" s="28"/>
      <c r="C10" s="28"/>
      <c r="D10" s="9">
        <v>3289</v>
      </c>
      <c r="E10" s="9">
        <v>1273</v>
      </c>
      <c r="F10" s="9">
        <v>2432</v>
      </c>
      <c r="G10" s="9">
        <v>1189</v>
      </c>
      <c r="H10" s="9">
        <v>3066</v>
      </c>
      <c r="I10" s="9">
        <v>1392</v>
      </c>
      <c r="J10" s="9">
        <v>3991</v>
      </c>
      <c r="K10" s="9">
        <v>1680</v>
      </c>
      <c r="L10" s="9">
        <v>3073</v>
      </c>
      <c r="M10" s="9">
        <v>926</v>
      </c>
      <c r="N10" s="9">
        <v>3413</v>
      </c>
      <c r="O10" s="9">
        <v>1854</v>
      </c>
      <c r="P10" s="9"/>
      <c r="Q10" s="9"/>
      <c r="R10" s="9">
        <v>3693</v>
      </c>
      <c r="S10" s="9">
        <v>1584</v>
      </c>
      <c r="T10" s="9">
        <v>2661</v>
      </c>
      <c r="U10" s="9">
        <v>1433</v>
      </c>
      <c r="V10" s="9">
        <v>2701</v>
      </c>
      <c r="W10" s="9">
        <v>1531</v>
      </c>
    </row>
    <row r="11" spans="1:23" ht="12" customHeight="1" x14ac:dyDescent="0.2">
      <c r="A11" s="28" t="s">
        <v>21</v>
      </c>
      <c r="B11" s="28"/>
      <c r="C11" s="28"/>
      <c r="D11" s="9">
        <v>3441</v>
      </c>
      <c r="E11" s="8">
        <v>1286</v>
      </c>
      <c r="F11" s="9">
        <v>3110</v>
      </c>
      <c r="G11" s="8">
        <v>2177</v>
      </c>
      <c r="H11" s="9">
        <v>1854</v>
      </c>
      <c r="I11" s="8">
        <v>955</v>
      </c>
      <c r="J11" s="9">
        <v>2455</v>
      </c>
      <c r="K11" s="8">
        <v>1190</v>
      </c>
      <c r="L11" s="9">
        <v>1303</v>
      </c>
      <c r="M11" s="8">
        <v>855</v>
      </c>
      <c r="N11" s="9">
        <v>2541</v>
      </c>
      <c r="O11" s="8">
        <v>1320</v>
      </c>
      <c r="P11" s="9"/>
      <c r="Q11" s="8"/>
      <c r="R11" s="9">
        <v>500</v>
      </c>
      <c r="S11" s="8">
        <v>452</v>
      </c>
      <c r="T11" s="9">
        <v>875</v>
      </c>
      <c r="U11" s="8">
        <v>721</v>
      </c>
      <c r="V11" s="9">
        <v>1879</v>
      </c>
      <c r="W11" s="8">
        <v>932</v>
      </c>
    </row>
    <row r="12" spans="1:23" ht="12" customHeight="1" x14ac:dyDescent="0.2">
      <c r="A12" s="28" t="s">
        <v>22</v>
      </c>
      <c r="B12" s="28"/>
      <c r="C12" s="28"/>
      <c r="D12" s="9">
        <v>737</v>
      </c>
      <c r="E12" s="8">
        <v>466</v>
      </c>
      <c r="F12" s="9">
        <v>530</v>
      </c>
      <c r="G12" s="8">
        <v>327</v>
      </c>
      <c r="H12" s="9">
        <v>1068</v>
      </c>
      <c r="I12" s="8">
        <v>777</v>
      </c>
      <c r="J12" s="9">
        <v>1581</v>
      </c>
      <c r="K12" s="8">
        <v>1090</v>
      </c>
      <c r="L12" s="9">
        <v>529</v>
      </c>
      <c r="M12" s="8">
        <v>347</v>
      </c>
      <c r="N12" s="9">
        <v>1411</v>
      </c>
      <c r="O12" s="8">
        <v>668</v>
      </c>
      <c r="P12" s="9"/>
      <c r="Q12" s="8"/>
      <c r="R12" s="9">
        <v>636</v>
      </c>
      <c r="S12" s="8">
        <v>701</v>
      </c>
      <c r="T12" s="9">
        <v>900</v>
      </c>
      <c r="U12" s="8">
        <v>816</v>
      </c>
      <c r="V12" s="9">
        <v>415</v>
      </c>
      <c r="W12" s="8">
        <v>299</v>
      </c>
    </row>
    <row r="13" spans="1:23" ht="12" customHeight="1" x14ac:dyDescent="0.2">
      <c r="A13" s="28" t="s">
        <v>9</v>
      </c>
      <c r="B13" s="28"/>
      <c r="C13" s="28"/>
      <c r="D13" s="9">
        <v>21620</v>
      </c>
      <c r="E13" s="9">
        <v>3472</v>
      </c>
      <c r="F13" s="9">
        <v>21129</v>
      </c>
      <c r="G13" s="9">
        <v>2504</v>
      </c>
      <c r="H13" s="9">
        <v>20381</v>
      </c>
      <c r="I13" s="9">
        <v>2415</v>
      </c>
      <c r="J13" s="9">
        <v>18283</v>
      </c>
      <c r="K13" s="9">
        <v>2723</v>
      </c>
      <c r="L13" s="9">
        <v>18960</v>
      </c>
      <c r="M13" s="9">
        <v>2529</v>
      </c>
      <c r="N13" s="9">
        <v>18617</v>
      </c>
      <c r="O13" s="9">
        <v>3733</v>
      </c>
      <c r="P13" s="9"/>
      <c r="Q13" s="9"/>
      <c r="R13" s="9">
        <v>8236</v>
      </c>
      <c r="S13" s="9">
        <v>1909</v>
      </c>
      <c r="T13" s="9">
        <v>13816</v>
      </c>
      <c r="U13" s="9">
        <v>3456</v>
      </c>
      <c r="V13" s="9">
        <v>10118</v>
      </c>
      <c r="W13" s="9">
        <v>2210</v>
      </c>
    </row>
    <row r="14" spans="1:23" ht="12" customHeight="1" x14ac:dyDescent="0.2">
      <c r="A14" s="28" t="s">
        <v>23</v>
      </c>
      <c r="B14" s="28"/>
      <c r="C14" s="28"/>
      <c r="D14" s="9">
        <v>20638</v>
      </c>
      <c r="E14" s="9">
        <v>3376</v>
      </c>
      <c r="F14" s="9">
        <v>19271</v>
      </c>
      <c r="G14" s="9">
        <v>2387</v>
      </c>
      <c r="H14" s="9">
        <v>19264</v>
      </c>
      <c r="I14" s="9">
        <v>2428</v>
      </c>
      <c r="J14" s="9">
        <v>16760</v>
      </c>
      <c r="K14" s="9">
        <v>2522</v>
      </c>
      <c r="L14" s="9">
        <v>17601</v>
      </c>
      <c r="M14" s="9">
        <v>2412</v>
      </c>
      <c r="N14" s="9">
        <v>17593</v>
      </c>
      <c r="O14" s="9">
        <v>3755</v>
      </c>
      <c r="P14" s="9"/>
      <c r="Q14" s="9"/>
      <c r="R14" s="9">
        <v>7276</v>
      </c>
      <c r="S14" s="9">
        <v>1793</v>
      </c>
      <c r="T14" s="9">
        <v>13188</v>
      </c>
      <c r="U14" s="9">
        <v>3400</v>
      </c>
      <c r="V14" s="9">
        <v>9337</v>
      </c>
      <c r="W14" s="9">
        <v>2158</v>
      </c>
    </row>
    <row r="15" spans="1:23" ht="12" customHeight="1" x14ac:dyDescent="0.2">
      <c r="A15" s="28" t="s">
        <v>24</v>
      </c>
      <c r="B15" s="28"/>
      <c r="C15" s="28"/>
      <c r="D15" s="8">
        <v>0</v>
      </c>
      <c r="E15" s="8">
        <v>211</v>
      </c>
      <c r="F15" s="8">
        <v>72</v>
      </c>
      <c r="G15" s="8">
        <v>117</v>
      </c>
      <c r="H15" s="8">
        <v>23</v>
      </c>
      <c r="I15" s="8">
        <v>37</v>
      </c>
      <c r="J15" s="8">
        <v>432</v>
      </c>
      <c r="K15" s="8">
        <v>452</v>
      </c>
      <c r="L15" s="8">
        <v>172</v>
      </c>
      <c r="M15" s="8">
        <v>199</v>
      </c>
      <c r="N15" s="8">
        <v>392</v>
      </c>
      <c r="O15" s="8">
        <v>345</v>
      </c>
      <c r="P15" s="8"/>
      <c r="Q15" s="8"/>
      <c r="R15" s="8">
        <v>237</v>
      </c>
      <c r="S15" s="8">
        <v>320</v>
      </c>
      <c r="T15" s="8">
        <v>90</v>
      </c>
      <c r="U15" s="8">
        <v>147</v>
      </c>
      <c r="V15" s="8">
        <v>16</v>
      </c>
      <c r="W15" s="8">
        <v>25</v>
      </c>
    </row>
    <row r="16" spans="1:23" ht="12" customHeight="1" x14ac:dyDescent="0.2">
      <c r="A16" s="28" t="s">
        <v>25</v>
      </c>
      <c r="B16" s="28"/>
      <c r="C16" s="28"/>
      <c r="D16" s="8">
        <v>208</v>
      </c>
      <c r="E16" s="8">
        <v>187</v>
      </c>
      <c r="F16" s="8">
        <v>811</v>
      </c>
      <c r="G16" s="8">
        <v>484</v>
      </c>
      <c r="H16" s="8">
        <v>297</v>
      </c>
      <c r="I16" s="8">
        <v>237</v>
      </c>
      <c r="J16" s="8">
        <v>552</v>
      </c>
      <c r="K16" s="8">
        <v>398</v>
      </c>
      <c r="L16" s="8">
        <v>693</v>
      </c>
      <c r="M16" s="8">
        <v>513</v>
      </c>
      <c r="N16" s="8">
        <v>321</v>
      </c>
      <c r="O16" s="8">
        <v>222</v>
      </c>
      <c r="P16" s="8"/>
      <c r="Q16" s="8"/>
      <c r="R16" s="8">
        <v>307</v>
      </c>
      <c r="S16" s="8">
        <v>454</v>
      </c>
      <c r="T16" s="8">
        <v>225</v>
      </c>
      <c r="U16" s="8">
        <v>187</v>
      </c>
      <c r="V16" s="8">
        <v>102</v>
      </c>
      <c r="W16" s="8">
        <v>174</v>
      </c>
    </row>
    <row r="17" spans="1:48" ht="12" customHeight="1" x14ac:dyDescent="0.2">
      <c r="A17" s="28" t="s">
        <v>26</v>
      </c>
      <c r="B17" s="28"/>
      <c r="C17" s="28"/>
      <c r="D17" s="8">
        <v>774</v>
      </c>
      <c r="E17" s="8">
        <v>547</v>
      </c>
      <c r="F17" s="8">
        <v>910</v>
      </c>
      <c r="G17" s="8">
        <v>519</v>
      </c>
      <c r="H17" s="8">
        <v>726</v>
      </c>
      <c r="I17" s="8">
        <v>452</v>
      </c>
      <c r="J17" s="8">
        <v>387</v>
      </c>
      <c r="K17" s="8">
        <v>235</v>
      </c>
      <c r="L17" s="8">
        <v>295</v>
      </c>
      <c r="M17" s="8">
        <v>255</v>
      </c>
      <c r="N17" s="8">
        <v>230</v>
      </c>
      <c r="O17" s="8">
        <v>196</v>
      </c>
      <c r="P17" s="8"/>
      <c r="Q17" s="8"/>
      <c r="R17" s="8">
        <v>65</v>
      </c>
      <c r="S17" s="8">
        <v>108</v>
      </c>
      <c r="T17" s="8">
        <v>313</v>
      </c>
      <c r="U17" s="8">
        <v>572</v>
      </c>
      <c r="V17" s="8">
        <v>217</v>
      </c>
      <c r="W17" s="8">
        <v>7</v>
      </c>
    </row>
    <row r="18" spans="1:48" ht="12" customHeight="1" x14ac:dyDescent="0.2">
      <c r="A18" s="28" t="s">
        <v>27</v>
      </c>
      <c r="B18" s="28"/>
      <c r="C18" s="28"/>
      <c r="D18" s="8">
        <v>0</v>
      </c>
      <c r="E18" s="8">
        <v>211</v>
      </c>
      <c r="F18" s="8">
        <v>65</v>
      </c>
      <c r="G18" s="8">
        <v>109</v>
      </c>
      <c r="H18" s="8">
        <v>71</v>
      </c>
      <c r="I18" s="8">
        <v>97</v>
      </c>
      <c r="J18" s="8">
        <v>152</v>
      </c>
      <c r="K18" s="8">
        <v>182</v>
      </c>
      <c r="L18" s="8">
        <v>199</v>
      </c>
      <c r="M18" s="8">
        <v>188</v>
      </c>
      <c r="N18" s="8">
        <v>81</v>
      </c>
      <c r="O18" s="8">
        <v>137</v>
      </c>
      <c r="P18" s="8"/>
      <c r="Q18" s="8"/>
      <c r="R18" s="8">
        <v>351</v>
      </c>
      <c r="S18" s="8">
        <v>437</v>
      </c>
      <c r="T18" s="8">
        <v>0</v>
      </c>
      <c r="U18" s="8">
        <v>237</v>
      </c>
      <c r="V18" s="8">
        <v>446</v>
      </c>
      <c r="W18" s="8">
        <v>465</v>
      </c>
    </row>
    <row r="19" spans="1:48" ht="12" customHeight="1" x14ac:dyDescent="0.2">
      <c r="A19" s="28" t="s">
        <v>12</v>
      </c>
      <c r="B19" s="28"/>
      <c r="C19" s="28"/>
      <c r="D19" s="9">
        <v>652</v>
      </c>
      <c r="E19" s="8">
        <v>378</v>
      </c>
      <c r="F19" s="9">
        <v>364</v>
      </c>
      <c r="G19" s="8">
        <v>233</v>
      </c>
      <c r="H19" s="9">
        <v>1015</v>
      </c>
      <c r="I19" s="8">
        <v>537</v>
      </c>
      <c r="J19" s="9">
        <v>964</v>
      </c>
      <c r="K19" s="8">
        <v>754</v>
      </c>
      <c r="L19" s="9">
        <v>1326</v>
      </c>
      <c r="M19" s="8">
        <v>820</v>
      </c>
      <c r="N19" s="9">
        <v>3037</v>
      </c>
      <c r="O19" s="8">
        <v>1280</v>
      </c>
      <c r="P19" s="9"/>
      <c r="Q19" s="8"/>
      <c r="R19" s="9">
        <v>281</v>
      </c>
      <c r="S19" s="8">
        <v>373</v>
      </c>
      <c r="T19" s="9">
        <v>1186</v>
      </c>
      <c r="U19" s="8">
        <v>990</v>
      </c>
      <c r="V19" s="9">
        <v>967</v>
      </c>
      <c r="W19" s="8">
        <v>705</v>
      </c>
    </row>
    <row r="20" spans="1:48" ht="12" customHeight="1" x14ac:dyDescent="0.2">
      <c r="A20" s="28" t="s">
        <v>13</v>
      </c>
      <c r="B20" s="28"/>
      <c r="C20" s="28"/>
      <c r="D20" s="9">
        <v>2605</v>
      </c>
      <c r="E20" s="8">
        <v>821</v>
      </c>
      <c r="F20" s="9">
        <v>2344</v>
      </c>
      <c r="G20" s="8">
        <v>992</v>
      </c>
      <c r="H20" s="9">
        <v>1894</v>
      </c>
      <c r="I20" s="8">
        <v>882</v>
      </c>
      <c r="J20" s="9">
        <v>1763</v>
      </c>
      <c r="K20" s="8">
        <v>662</v>
      </c>
      <c r="L20" s="9">
        <v>1241</v>
      </c>
      <c r="M20" s="8">
        <v>494</v>
      </c>
      <c r="N20" s="9">
        <v>2013</v>
      </c>
      <c r="O20" s="8">
        <v>781</v>
      </c>
      <c r="P20" s="9"/>
      <c r="Q20" s="8"/>
      <c r="R20" s="9">
        <v>895</v>
      </c>
      <c r="S20" s="8">
        <v>654</v>
      </c>
      <c r="T20" s="9">
        <v>1071</v>
      </c>
      <c r="U20" s="8">
        <v>569</v>
      </c>
      <c r="V20" s="9">
        <v>120</v>
      </c>
      <c r="W20" s="8">
        <v>150</v>
      </c>
    </row>
    <row r="21" spans="1:48" ht="12" customHeight="1" x14ac:dyDescent="0.2">
      <c r="A21" s="28" t="s">
        <v>10</v>
      </c>
      <c r="B21" s="28"/>
      <c r="C21" s="28"/>
      <c r="D21" s="9">
        <v>6578</v>
      </c>
      <c r="E21" s="9">
        <v>1448</v>
      </c>
      <c r="F21" s="9">
        <v>6615</v>
      </c>
      <c r="G21" s="9">
        <v>1298</v>
      </c>
      <c r="H21" s="9">
        <v>8182</v>
      </c>
      <c r="I21" s="9">
        <v>1672</v>
      </c>
      <c r="J21" s="9">
        <v>6715</v>
      </c>
      <c r="K21" s="9">
        <v>1656</v>
      </c>
      <c r="L21" s="9">
        <v>7967</v>
      </c>
      <c r="M21" s="9">
        <v>1950</v>
      </c>
      <c r="N21" s="9">
        <v>6349</v>
      </c>
      <c r="O21" s="9">
        <v>1892</v>
      </c>
      <c r="P21" s="9"/>
      <c r="Q21" s="9"/>
      <c r="R21" s="9">
        <v>4062</v>
      </c>
      <c r="S21" s="9">
        <v>1569</v>
      </c>
      <c r="T21" s="9">
        <v>2916</v>
      </c>
      <c r="U21" s="9">
        <v>1014</v>
      </c>
      <c r="V21" s="9">
        <v>4909</v>
      </c>
      <c r="W21" s="9">
        <v>1785</v>
      </c>
    </row>
    <row r="22" spans="1:48" ht="12" customHeight="1" x14ac:dyDescent="0.2">
      <c r="A22" s="28" t="s">
        <v>11</v>
      </c>
      <c r="B22" s="28"/>
      <c r="C22" s="28"/>
      <c r="D22" s="9">
        <v>12217</v>
      </c>
      <c r="E22" s="9">
        <v>2035</v>
      </c>
      <c r="F22" s="9">
        <v>11889</v>
      </c>
      <c r="G22" s="9">
        <v>2168</v>
      </c>
      <c r="H22" s="9">
        <v>12197</v>
      </c>
      <c r="I22" s="9">
        <v>2426</v>
      </c>
      <c r="J22" s="9">
        <v>14769</v>
      </c>
      <c r="K22" s="9">
        <v>2727</v>
      </c>
      <c r="L22" s="9">
        <v>16384</v>
      </c>
      <c r="M22" s="9">
        <v>2741</v>
      </c>
      <c r="N22" s="9">
        <v>16659</v>
      </c>
      <c r="O22" s="9">
        <v>3517</v>
      </c>
      <c r="P22" s="9"/>
      <c r="Q22" s="9"/>
      <c r="R22" s="9">
        <v>12923</v>
      </c>
      <c r="S22" s="9">
        <v>2969</v>
      </c>
      <c r="T22" s="9">
        <v>16935</v>
      </c>
      <c r="U22" s="9">
        <v>2696</v>
      </c>
      <c r="V22" s="9">
        <v>15133</v>
      </c>
      <c r="W22" s="9">
        <v>3025</v>
      </c>
    </row>
    <row r="23" spans="1:48" ht="12" customHeight="1" x14ac:dyDescent="0.2">
      <c r="A23" s="28" t="s">
        <v>14</v>
      </c>
      <c r="B23" s="28"/>
      <c r="C23" s="28"/>
      <c r="D23" s="9">
        <v>5807</v>
      </c>
      <c r="E23" s="9">
        <v>1301</v>
      </c>
      <c r="F23" s="9">
        <v>5391</v>
      </c>
      <c r="G23" s="9">
        <v>1486</v>
      </c>
      <c r="H23" s="9">
        <v>5975</v>
      </c>
      <c r="I23" s="9">
        <v>1582</v>
      </c>
      <c r="J23" s="9">
        <v>4328</v>
      </c>
      <c r="K23" s="9">
        <v>1417</v>
      </c>
      <c r="L23" s="9">
        <v>3548</v>
      </c>
      <c r="M23" s="9">
        <v>1236</v>
      </c>
      <c r="N23" s="9">
        <v>5024</v>
      </c>
      <c r="O23" s="9">
        <v>1267</v>
      </c>
      <c r="P23" s="9"/>
      <c r="Q23" s="9"/>
      <c r="R23" s="9">
        <v>8021</v>
      </c>
      <c r="S23" s="9">
        <v>2096</v>
      </c>
      <c r="T23" s="9">
        <v>7949</v>
      </c>
      <c r="U23" s="9">
        <v>1961</v>
      </c>
      <c r="V23" s="9">
        <v>9170</v>
      </c>
      <c r="W23" s="9">
        <v>2474</v>
      </c>
    </row>
    <row r="24" spans="1:48" ht="12" customHeight="1" x14ac:dyDescent="0.2">
      <c r="A24" s="28" t="s">
        <v>15</v>
      </c>
      <c r="B24" s="28"/>
      <c r="C24" s="28"/>
      <c r="D24" s="9">
        <v>44334</v>
      </c>
      <c r="E24" s="9">
        <v>3658</v>
      </c>
      <c r="F24" s="9">
        <v>54572</v>
      </c>
      <c r="G24" s="9">
        <v>4171</v>
      </c>
      <c r="H24" s="9">
        <v>63155</v>
      </c>
      <c r="I24" s="9">
        <v>5070</v>
      </c>
      <c r="J24" s="9">
        <v>63256</v>
      </c>
      <c r="K24" s="9">
        <v>4664</v>
      </c>
      <c r="L24" s="9">
        <v>67095</v>
      </c>
      <c r="M24" s="9">
        <v>5612</v>
      </c>
      <c r="N24" s="9">
        <v>80000</v>
      </c>
      <c r="O24" s="9">
        <v>5477</v>
      </c>
      <c r="P24" s="9"/>
      <c r="Q24" s="9"/>
      <c r="R24" s="9">
        <v>264606</v>
      </c>
      <c r="S24" s="9">
        <v>11047</v>
      </c>
      <c r="T24" s="9">
        <v>240875</v>
      </c>
      <c r="U24" s="9">
        <v>12019</v>
      </c>
      <c r="V24" s="9">
        <v>210230</v>
      </c>
      <c r="W24" s="9">
        <v>8198</v>
      </c>
    </row>
    <row r="27" spans="1:48" x14ac:dyDescent="0.2">
      <c r="C27" s="33">
        <v>2013</v>
      </c>
      <c r="D27" s="33"/>
      <c r="E27" s="34">
        <v>2014</v>
      </c>
      <c r="F27" s="34"/>
      <c r="G27" s="33">
        <v>2015</v>
      </c>
      <c r="H27" s="33"/>
      <c r="I27" s="34">
        <v>2016</v>
      </c>
      <c r="J27" s="34"/>
      <c r="K27" s="33">
        <v>2017</v>
      </c>
      <c r="L27" s="33"/>
      <c r="M27" s="34">
        <v>2018</v>
      </c>
      <c r="N27" s="34"/>
      <c r="O27" s="33">
        <v>2019</v>
      </c>
      <c r="P27" s="33"/>
      <c r="Q27" s="34">
        <v>2020</v>
      </c>
      <c r="R27" s="34"/>
      <c r="S27" s="33">
        <v>2021</v>
      </c>
      <c r="T27" s="33"/>
      <c r="U27" s="34">
        <v>2022</v>
      </c>
      <c r="V27" s="34"/>
      <c r="W27" s="33">
        <v>2023</v>
      </c>
      <c r="X27" s="33"/>
      <c r="AA27" s="14">
        <v>2022</v>
      </c>
      <c r="AB27" s="14"/>
      <c r="AC27" s="14">
        <v>2021</v>
      </c>
      <c r="AD27" s="14"/>
      <c r="AE27" s="15">
        <v>2020</v>
      </c>
      <c r="AF27" s="15"/>
      <c r="AG27" s="14">
        <v>2019</v>
      </c>
      <c r="AH27" s="14"/>
      <c r="AI27" s="15">
        <v>2018</v>
      </c>
      <c r="AJ27" s="15"/>
      <c r="AK27" s="14">
        <v>2017</v>
      </c>
      <c r="AL27" s="14"/>
      <c r="AM27" s="15">
        <v>2016</v>
      </c>
      <c r="AN27" s="15"/>
      <c r="AO27" s="14">
        <v>2015</v>
      </c>
      <c r="AP27" s="14"/>
      <c r="AQ27" s="15">
        <v>2014</v>
      </c>
      <c r="AR27" s="15"/>
      <c r="AS27" s="33">
        <v>2013</v>
      </c>
      <c r="AT27" s="33"/>
    </row>
    <row r="28" spans="1:48" x14ac:dyDescent="0.2">
      <c r="C28" t="s">
        <v>29</v>
      </c>
      <c r="D28" t="s">
        <v>31</v>
      </c>
      <c r="E28" t="s">
        <v>29</v>
      </c>
      <c r="F28" t="s">
        <v>31</v>
      </c>
      <c r="G28" t="s">
        <v>29</v>
      </c>
      <c r="H28" t="s">
        <v>31</v>
      </c>
      <c r="I28" t="s">
        <v>29</v>
      </c>
      <c r="J28" t="s">
        <v>31</v>
      </c>
      <c r="K28" t="s">
        <v>29</v>
      </c>
      <c r="L28" t="s">
        <v>31</v>
      </c>
      <c r="M28" t="s">
        <v>29</v>
      </c>
      <c r="N28" t="s">
        <v>31</v>
      </c>
      <c r="Q28" t="s">
        <v>29</v>
      </c>
      <c r="R28" t="s">
        <v>31</v>
      </c>
      <c r="S28" t="s">
        <v>29</v>
      </c>
      <c r="T28" t="s">
        <v>31</v>
      </c>
      <c r="U28" t="s">
        <v>29</v>
      </c>
      <c r="V28" t="s">
        <v>31</v>
      </c>
      <c r="AA28" t="s">
        <v>30</v>
      </c>
      <c r="AB28" t="s">
        <v>31</v>
      </c>
      <c r="AE28" t="s">
        <v>30</v>
      </c>
      <c r="AF28" t="s">
        <v>31</v>
      </c>
      <c r="AG28" t="s">
        <v>30</v>
      </c>
      <c r="AH28" t="s">
        <v>31</v>
      </c>
      <c r="AI28" t="s">
        <v>30</v>
      </c>
      <c r="AJ28" t="s">
        <v>31</v>
      </c>
      <c r="AK28" t="s">
        <v>30</v>
      </c>
      <c r="AL28" t="s">
        <v>31</v>
      </c>
      <c r="AM28" t="s">
        <v>30</v>
      </c>
      <c r="AN28" t="s">
        <v>31</v>
      </c>
      <c r="AO28" t="s">
        <v>30</v>
      </c>
      <c r="AP28" t="s">
        <v>31</v>
      </c>
      <c r="AQ28" t="s">
        <v>30</v>
      </c>
      <c r="AR28" t="s">
        <v>31</v>
      </c>
      <c r="AS28" t="s">
        <v>30</v>
      </c>
      <c r="AT28" t="s">
        <v>31</v>
      </c>
    </row>
    <row r="29" spans="1:48" x14ac:dyDescent="0.2">
      <c r="B29" s="13" t="s">
        <v>29</v>
      </c>
      <c r="C29" s="3">
        <v>447452</v>
      </c>
      <c r="D29" s="3">
        <v>8908</v>
      </c>
      <c r="E29" s="3">
        <f t="shared" ref="E29:L29" si="0">D6</f>
        <v>456366</v>
      </c>
      <c r="F29" s="3">
        <f t="shared" si="0"/>
        <v>8518</v>
      </c>
      <c r="G29" s="3">
        <f t="shared" si="0"/>
        <v>470841</v>
      </c>
      <c r="H29" s="3">
        <f t="shared" si="0"/>
        <v>9257</v>
      </c>
      <c r="I29" s="3">
        <f t="shared" si="0"/>
        <v>485576</v>
      </c>
      <c r="J29" s="3">
        <f t="shared" si="0"/>
        <v>9412</v>
      </c>
      <c r="K29" s="3">
        <f t="shared" si="0"/>
        <v>505506</v>
      </c>
      <c r="L29" s="3">
        <f t="shared" si="0"/>
        <v>10288</v>
      </c>
      <c r="M29" s="3">
        <v>524431</v>
      </c>
      <c r="N29" s="3">
        <v>10242</v>
      </c>
      <c r="O29" s="3">
        <f t="shared" ref="O29:O30" si="1">N6</f>
        <v>520634</v>
      </c>
      <c r="P29" s="3">
        <f t="shared" ref="P29:P30" si="2">O6</f>
        <v>10373</v>
      </c>
      <c r="S29" s="3">
        <v>387506</v>
      </c>
      <c r="T29" s="3">
        <v>12085</v>
      </c>
      <c r="U29" s="3">
        <f t="shared" ref="U29:X30" si="3">T6</f>
        <v>433248</v>
      </c>
      <c r="V29" s="3">
        <f t="shared" si="3"/>
        <v>12352</v>
      </c>
      <c r="W29" s="3">
        <f t="shared" si="3"/>
        <v>463456</v>
      </c>
      <c r="X29" s="3">
        <f t="shared" si="3"/>
        <v>11421</v>
      </c>
      <c r="Y29" s="2"/>
      <c r="Z29" s="1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O29" s="2"/>
      <c r="AP29" s="2"/>
      <c r="AQ29" s="2"/>
      <c r="AR29" s="2"/>
      <c r="AS29" s="3"/>
      <c r="AT29" s="3"/>
      <c r="AU29" s="3"/>
      <c r="AV29" s="3"/>
    </row>
    <row r="30" spans="1:48" x14ac:dyDescent="0.2">
      <c r="B30" s="13" t="s">
        <v>57</v>
      </c>
      <c r="E30" s="3">
        <f t="shared" ref="E30:L30" si="4">D7</f>
        <v>57534</v>
      </c>
      <c r="F30" s="3">
        <f t="shared" si="4"/>
        <v>4711</v>
      </c>
      <c r="G30" s="3">
        <f t="shared" si="4"/>
        <v>58190</v>
      </c>
      <c r="H30" s="3">
        <f t="shared" si="4"/>
        <v>5315</v>
      </c>
      <c r="I30" s="3">
        <f t="shared" si="4"/>
        <v>64506</v>
      </c>
      <c r="J30" s="3">
        <f t="shared" si="4"/>
        <v>5658</v>
      </c>
      <c r="K30" s="3">
        <f t="shared" si="4"/>
        <v>63678</v>
      </c>
      <c r="L30" s="3">
        <f t="shared" si="4"/>
        <v>5205</v>
      </c>
      <c r="M30" s="3">
        <v>55773</v>
      </c>
      <c r="N30" s="3">
        <v>5163</v>
      </c>
      <c r="O30" s="3">
        <f t="shared" si="1"/>
        <v>66767</v>
      </c>
      <c r="P30" s="3">
        <f t="shared" si="2"/>
        <v>5929</v>
      </c>
      <c r="S30" s="3">
        <v>45093</v>
      </c>
      <c r="T30" s="3">
        <v>6331</v>
      </c>
      <c r="U30" s="3">
        <f t="shared" si="3"/>
        <v>49226</v>
      </c>
      <c r="V30" s="3">
        <f t="shared" si="3"/>
        <v>5327</v>
      </c>
      <c r="W30" s="3">
        <f t="shared" si="3"/>
        <v>52643</v>
      </c>
      <c r="X30" s="3">
        <f t="shared" si="3"/>
        <v>6846</v>
      </c>
      <c r="Y30" s="2"/>
      <c r="Z30" s="13" t="s">
        <v>30</v>
      </c>
      <c r="AA30" s="3">
        <f>T4</f>
        <v>767222</v>
      </c>
      <c r="AB30" s="3">
        <f>U4</f>
        <v>9201</v>
      </c>
      <c r="AC30" s="3">
        <v>731623</v>
      </c>
      <c r="AD30" s="3">
        <v>10645</v>
      </c>
      <c r="AE30" s="3">
        <f>P4</f>
        <v>0</v>
      </c>
      <c r="AF30" s="3">
        <f>Q4</f>
        <v>0</v>
      </c>
      <c r="AG30" s="3">
        <f>N4</f>
        <v>719100</v>
      </c>
      <c r="AH30" s="3">
        <f>O4</f>
        <v>9575</v>
      </c>
      <c r="AI30" s="3">
        <f>L4</f>
        <v>696725</v>
      </c>
      <c r="AJ30" s="3">
        <f>M4</f>
        <v>9264</v>
      </c>
      <c r="AK30" s="3">
        <f>J4</f>
        <v>679262</v>
      </c>
      <c r="AL30" s="3">
        <f>K4</f>
        <v>8001</v>
      </c>
      <c r="AM30" s="3">
        <f>H4</f>
        <v>662881</v>
      </c>
      <c r="AN30" s="3">
        <f>I4</f>
        <v>7656</v>
      </c>
      <c r="AO30" s="3">
        <f>F4</f>
        <v>631335</v>
      </c>
      <c r="AP30" s="3">
        <f>G4</f>
        <v>7056</v>
      </c>
      <c r="AQ30" s="2">
        <f>D4</f>
        <v>607713</v>
      </c>
      <c r="AR30" s="2">
        <f>E4</f>
        <v>7755</v>
      </c>
      <c r="AS30" s="3">
        <v>594844</v>
      </c>
      <c r="AT30" s="3"/>
      <c r="AU30" s="3"/>
      <c r="AV30" s="3"/>
    </row>
    <row r="31" spans="1:48" x14ac:dyDescent="0.2">
      <c r="B31" s="13" t="s">
        <v>58</v>
      </c>
      <c r="C31" s="3"/>
      <c r="D31" s="3"/>
      <c r="E31" s="3">
        <f t="shared" ref="E31:L31" si="5">D13</f>
        <v>21620</v>
      </c>
      <c r="F31" s="3">
        <f t="shared" si="5"/>
        <v>3472</v>
      </c>
      <c r="G31" s="3">
        <f t="shared" si="5"/>
        <v>21129</v>
      </c>
      <c r="H31" s="3">
        <f t="shared" si="5"/>
        <v>2504</v>
      </c>
      <c r="I31" s="3">
        <f t="shared" si="5"/>
        <v>20381</v>
      </c>
      <c r="J31" s="3">
        <f t="shared" si="5"/>
        <v>2415</v>
      </c>
      <c r="K31" s="3">
        <f t="shared" si="5"/>
        <v>18283</v>
      </c>
      <c r="L31" s="3">
        <f t="shared" si="5"/>
        <v>2723</v>
      </c>
      <c r="M31" s="3">
        <v>18960</v>
      </c>
      <c r="N31" s="3">
        <v>2529</v>
      </c>
      <c r="O31" s="3">
        <f t="shared" ref="O31" si="6">N13</f>
        <v>18617</v>
      </c>
      <c r="P31" s="3">
        <f t="shared" ref="P31" si="7">O13</f>
        <v>3733</v>
      </c>
      <c r="S31" s="3">
        <v>8236</v>
      </c>
      <c r="T31" s="3">
        <v>1909</v>
      </c>
      <c r="U31" s="3">
        <f>T13</f>
        <v>13816</v>
      </c>
      <c r="V31" s="3">
        <f>U13</f>
        <v>3456</v>
      </c>
      <c r="W31" s="3">
        <f>V13</f>
        <v>10118</v>
      </c>
      <c r="X31" s="3">
        <f>W13</f>
        <v>2210</v>
      </c>
      <c r="Y31" s="2"/>
      <c r="Z31" s="13"/>
      <c r="AA31" s="3"/>
      <c r="AB31" s="3"/>
      <c r="AC31" s="3"/>
      <c r="AD31" s="3"/>
      <c r="AE31" s="2" t="e">
        <f>#REF!</f>
        <v>#REF!</v>
      </c>
      <c r="AF31" s="2" t="e">
        <f>#REF!</f>
        <v>#REF!</v>
      </c>
      <c r="AG31" s="3"/>
      <c r="AH31" s="3"/>
      <c r="AI31" s="2" t="e">
        <f>#REF!</f>
        <v>#REF!</v>
      </c>
      <c r="AJ31" s="2" t="e">
        <f>#REF!</f>
        <v>#REF!</v>
      </c>
      <c r="AK31" s="3">
        <v>268212</v>
      </c>
      <c r="AL31" s="3">
        <v>6826</v>
      </c>
      <c r="AM31" s="2">
        <v>261272</v>
      </c>
      <c r="AN31" s="2"/>
      <c r="AO31" s="3">
        <v>253907</v>
      </c>
      <c r="AP31" s="3"/>
      <c r="AQ31" s="2">
        <v>241079</v>
      </c>
      <c r="AR31" s="2"/>
      <c r="AS31" s="3">
        <v>229036</v>
      </c>
      <c r="AT31" s="3"/>
      <c r="AU31" s="3"/>
      <c r="AV31" s="3"/>
    </row>
    <row r="32" spans="1:48" x14ac:dyDescent="0.2">
      <c r="B32" s="13" t="s">
        <v>59</v>
      </c>
      <c r="C32" s="3"/>
      <c r="D32" s="3"/>
      <c r="E32" s="3">
        <f>SUM(D21:D23)</f>
        <v>24602</v>
      </c>
      <c r="F32" s="3">
        <f>SQRT(((E21)^2)+((E22)^2)+((E23)^2))</f>
        <v>2816.1196707526474</v>
      </c>
      <c r="G32" s="3">
        <f>SUM(F21:F23)</f>
        <v>23895</v>
      </c>
      <c r="H32" s="3">
        <f>SQRT(((G21)^2)+((G22)^2)+((G23)^2))</f>
        <v>2931.4201336553583</v>
      </c>
      <c r="I32" s="3">
        <f>SUM(H21:H23)</f>
        <v>26354</v>
      </c>
      <c r="J32" s="3">
        <f>SQRT(((I21)^2)+((I22)^2)+((I23)^2))</f>
        <v>3344.2165001686121</v>
      </c>
      <c r="K32" s="3">
        <f>SUM(J21:J23)</f>
        <v>25812</v>
      </c>
      <c r="L32" s="3">
        <f>SQRT(((K21)^2)+((K22)^2)+((K23)^2))</f>
        <v>3490.9531649679861</v>
      </c>
      <c r="M32" s="3">
        <v>27899</v>
      </c>
      <c r="N32" s="3">
        <v>3583.751805022217</v>
      </c>
      <c r="O32" s="3">
        <f>SUM(N21:N23)</f>
        <v>28032</v>
      </c>
      <c r="P32" s="3">
        <f>SQRT(((O21)^2)+((O22)^2)+((O23)^2))</f>
        <v>4189.7782757563673</v>
      </c>
      <c r="S32" s="3">
        <v>25006</v>
      </c>
      <c r="T32" s="3">
        <v>3958.5272513903451</v>
      </c>
      <c r="U32" s="3">
        <f>SUM(T21:T23)</f>
        <v>27800</v>
      </c>
      <c r="V32" s="3">
        <f>SQRT(((U21)^2)+((U22)^2)+((U23)^2))</f>
        <v>3484.5563562668922</v>
      </c>
      <c r="W32" s="3">
        <f>SUM(V21:V23)</f>
        <v>29212</v>
      </c>
      <c r="X32" s="3">
        <f>SQRT(((W21)^2)+((W22)^2)+((W23)^2))</f>
        <v>4296.2222940625406</v>
      </c>
      <c r="Y32" s="2"/>
      <c r="Z32" s="13"/>
      <c r="AA32" s="3"/>
      <c r="AB32" s="3"/>
      <c r="AC32" s="3"/>
      <c r="AD32" s="3"/>
      <c r="AE32" s="2" t="e">
        <f>#REF!</f>
        <v>#REF!</v>
      </c>
      <c r="AF32" s="2" t="e">
        <f>#REF!</f>
        <v>#REF!</v>
      </c>
      <c r="AG32" s="3"/>
      <c r="AH32" s="3"/>
      <c r="AI32" s="2" t="e">
        <f>#REF!</f>
        <v>#REF!</v>
      </c>
      <c r="AJ32" s="2" t="e">
        <f>#REF!</f>
        <v>#REF!</v>
      </c>
      <c r="AK32" s="3">
        <v>1112564</v>
      </c>
      <c r="AL32" s="3">
        <v>11171</v>
      </c>
      <c r="AM32" s="2">
        <v>1080783</v>
      </c>
      <c r="AN32" s="2"/>
      <c r="AO32" s="3">
        <v>1034605</v>
      </c>
      <c r="AP32" s="3"/>
      <c r="AQ32" s="3">
        <v>986709</v>
      </c>
      <c r="AR32" s="3"/>
      <c r="AS32" s="3" t="s">
        <v>28</v>
      </c>
      <c r="AT32" s="3"/>
      <c r="AU32" s="3"/>
      <c r="AV32" s="3"/>
    </row>
    <row r="33" spans="2:48" x14ac:dyDescent="0.2">
      <c r="B33" s="13" t="s">
        <v>60</v>
      </c>
      <c r="C33" s="3"/>
      <c r="D33" s="3"/>
      <c r="E33" s="3">
        <f t="shared" ref="E33:L33" si="8">D24</f>
        <v>44334</v>
      </c>
      <c r="F33" s="3">
        <f t="shared" si="8"/>
        <v>3658</v>
      </c>
      <c r="G33" s="3">
        <f t="shared" si="8"/>
        <v>54572</v>
      </c>
      <c r="H33" s="3">
        <f t="shared" si="8"/>
        <v>4171</v>
      </c>
      <c r="I33" s="3">
        <f t="shared" si="8"/>
        <v>63155</v>
      </c>
      <c r="J33" s="3">
        <f t="shared" si="8"/>
        <v>5070</v>
      </c>
      <c r="K33" s="3">
        <f t="shared" si="8"/>
        <v>63256</v>
      </c>
      <c r="L33" s="3">
        <f t="shared" si="8"/>
        <v>4664</v>
      </c>
      <c r="M33" s="3">
        <v>67095</v>
      </c>
      <c r="N33" s="3">
        <v>5612</v>
      </c>
      <c r="O33" s="3">
        <f t="shared" ref="O33" si="9">N24</f>
        <v>80000</v>
      </c>
      <c r="P33" s="3">
        <f t="shared" ref="P33" si="10">O24</f>
        <v>5477</v>
      </c>
      <c r="S33" s="3">
        <v>264606</v>
      </c>
      <c r="T33" s="3">
        <v>11047</v>
      </c>
      <c r="U33" s="3">
        <f>T24</f>
        <v>240875</v>
      </c>
      <c r="V33" s="3">
        <f>U24</f>
        <v>12019</v>
      </c>
      <c r="W33" s="3">
        <f>V24</f>
        <v>210230</v>
      </c>
      <c r="X33" s="3">
        <f>W24</f>
        <v>8198</v>
      </c>
      <c r="Y33" s="2"/>
      <c r="Z33" s="13"/>
      <c r="AA33" s="3"/>
      <c r="AB33" s="3"/>
      <c r="AC33" s="3"/>
      <c r="AD33" s="3"/>
      <c r="AE33" s="2" t="e">
        <f>#REF!</f>
        <v>#REF!</v>
      </c>
      <c r="AF33" s="2" t="e">
        <f>#REF!</f>
        <v>#REF!</v>
      </c>
      <c r="AG33" s="3"/>
      <c r="AH33" s="3"/>
      <c r="AI33" s="2" t="e">
        <f>#REF!</f>
        <v>#REF!</v>
      </c>
      <c r="AJ33" s="2" t="e">
        <f>#REF!</f>
        <v>#REF!</v>
      </c>
      <c r="AK33" s="3">
        <v>13051002</v>
      </c>
      <c r="AL33" s="3">
        <v>37723</v>
      </c>
      <c r="AM33" s="2">
        <v>12783032</v>
      </c>
      <c r="AN33" s="2"/>
      <c r="AO33" s="3">
        <v>12556719</v>
      </c>
      <c r="AP33" s="3"/>
      <c r="AQ33" s="2">
        <v>12275962</v>
      </c>
      <c r="AR33" s="2"/>
      <c r="AS33" s="3">
        <v>11939372</v>
      </c>
      <c r="AT33" s="3"/>
      <c r="AU33" s="3"/>
      <c r="AV33" s="3"/>
    </row>
    <row r="34" spans="2:48" x14ac:dyDescent="0.2">
      <c r="B34" s="13"/>
      <c r="C34" s="3"/>
      <c r="D34" s="3"/>
      <c r="E34" s="2"/>
      <c r="F34" s="2"/>
      <c r="G34" s="7"/>
      <c r="H34" s="7"/>
      <c r="K34" s="7"/>
      <c r="L34" s="7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2"/>
      <c r="Z34" s="13"/>
      <c r="AA34" s="3"/>
      <c r="AB34" s="3"/>
      <c r="AC34" s="3"/>
      <c r="AD34" s="3"/>
      <c r="AE34" s="2" t="e">
        <f>#REF!</f>
        <v>#REF!</v>
      </c>
      <c r="AF34" s="2" t="e">
        <f>#REF!</f>
        <v>#REF!</v>
      </c>
      <c r="AG34" s="3"/>
      <c r="AH34" s="3"/>
      <c r="AI34" s="2" t="e">
        <f>#REF!</f>
        <v>#REF!</v>
      </c>
      <c r="AJ34" s="2" t="e">
        <f>#REF!</f>
        <v>#REF!</v>
      </c>
      <c r="AK34" s="3">
        <v>152802672</v>
      </c>
      <c r="AL34" s="3">
        <v>146196</v>
      </c>
      <c r="AM34" s="2">
        <v>150377159</v>
      </c>
      <c r="AN34" s="2"/>
      <c r="AO34" s="3">
        <v>148324160</v>
      </c>
      <c r="AP34" s="3"/>
      <c r="AQ34" s="2">
        <v>145870653</v>
      </c>
      <c r="AR34" s="2"/>
      <c r="AS34" s="3">
        <v>142962379</v>
      </c>
      <c r="AT34" s="3"/>
      <c r="AU34" s="3"/>
      <c r="AV34" s="3"/>
    </row>
    <row r="37" spans="2:48" ht="15.75" x14ac:dyDescent="0.25">
      <c r="C37" s="33">
        <v>2013</v>
      </c>
      <c r="D37" s="33"/>
      <c r="E37" s="34">
        <v>2014</v>
      </c>
      <c r="F37" s="34"/>
      <c r="G37" s="33">
        <v>2015</v>
      </c>
      <c r="H37" s="33"/>
      <c r="I37" s="34">
        <v>2016</v>
      </c>
      <c r="J37" s="34"/>
      <c r="K37" s="33">
        <v>2017</v>
      </c>
      <c r="L37" s="33"/>
      <c r="M37" s="34">
        <v>2018</v>
      </c>
      <c r="N37" s="34"/>
      <c r="O37" s="33">
        <v>2019</v>
      </c>
      <c r="P37" s="33"/>
      <c r="Q37" s="34">
        <v>2020</v>
      </c>
      <c r="R37" s="34"/>
      <c r="S37" s="33">
        <v>2021</v>
      </c>
      <c r="T37" s="33"/>
      <c r="U37" s="34">
        <v>2022</v>
      </c>
      <c r="V37" s="34"/>
      <c r="W37" s="33">
        <v>2023</v>
      </c>
      <c r="X37" s="33"/>
      <c r="Z37" s="30" t="s">
        <v>32</v>
      </c>
      <c r="AA37" s="30"/>
      <c r="AB37" s="30"/>
      <c r="AC37" s="30"/>
      <c r="AD37" s="30"/>
      <c r="AE37" s="30"/>
      <c r="AG37" s="30" t="s">
        <v>32</v>
      </c>
      <c r="AH37" s="30"/>
      <c r="AI37" s="30"/>
      <c r="AJ37" s="30"/>
      <c r="AK37" s="30"/>
      <c r="AL37" s="30"/>
    </row>
    <row r="38" spans="2:48" x14ac:dyDescent="0.2">
      <c r="C38" t="s">
        <v>61</v>
      </c>
      <c r="D38" t="s">
        <v>31</v>
      </c>
      <c r="E38" t="s">
        <v>61</v>
      </c>
      <c r="F38" t="s">
        <v>31</v>
      </c>
      <c r="G38" t="s">
        <v>61</v>
      </c>
      <c r="H38" t="s">
        <v>31</v>
      </c>
      <c r="I38" t="s">
        <v>61</v>
      </c>
      <c r="J38" t="s">
        <v>31</v>
      </c>
      <c r="K38" t="s">
        <v>61</v>
      </c>
      <c r="L38" t="s">
        <v>31</v>
      </c>
      <c r="M38" t="s">
        <v>61</v>
      </c>
      <c r="N38" t="s">
        <v>31</v>
      </c>
      <c r="Q38" t="s">
        <v>61</v>
      </c>
      <c r="R38" t="s">
        <v>31</v>
      </c>
      <c r="S38" t="s">
        <v>61</v>
      </c>
      <c r="T38" t="s">
        <v>31</v>
      </c>
      <c r="U38" t="s">
        <v>61</v>
      </c>
      <c r="V38" t="s">
        <v>31</v>
      </c>
      <c r="Z38" s="31" t="s">
        <v>33</v>
      </c>
      <c r="AA38" s="31"/>
      <c r="AB38" s="31"/>
      <c r="AC38" s="31"/>
      <c r="AD38" s="31"/>
      <c r="AE38" s="31"/>
      <c r="AG38" s="31" t="s">
        <v>33</v>
      </c>
      <c r="AH38" s="31"/>
      <c r="AI38" s="31"/>
      <c r="AJ38" s="31"/>
      <c r="AK38" s="31"/>
      <c r="AL38" s="31"/>
    </row>
    <row r="39" spans="2:48" ht="18.75" x14ac:dyDescent="0.35">
      <c r="B39" s="13" t="s">
        <v>29</v>
      </c>
      <c r="C39" s="1"/>
      <c r="D39" s="1"/>
      <c r="E39" s="1">
        <f>E29/AQ30</f>
        <v>0.75095645477388173</v>
      </c>
      <c r="F39" s="1"/>
      <c r="G39" s="1">
        <f>G29/AO30</f>
        <v>0.74578630996222295</v>
      </c>
      <c r="H39" s="1">
        <f>SQRT(((H29)^2)+(((G29/AG30)^2)*((AP30)^2)))/AO30</f>
        <v>1.6387258148579983E-2</v>
      </c>
      <c r="I39" s="1">
        <f>I29/AM30</f>
        <v>0.73252363546398225</v>
      </c>
      <c r="J39" s="1"/>
      <c r="K39" s="1">
        <f>K29/AK30</f>
        <v>0.74419885110605333</v>
      </c>
      <c r="M39" s="1">
        <v>0.79113898271333771</v>
      </c>
      <c r="N39" s="1">
        <v>1.7783808206567445E-2</v>
      </c>
      <c r="O39" s="1">
        <f>O29/AG30</f>
        <v>0.72400778751216799</v>
      </c>
      <c r="P39" s="1">
        <f>SQRT(((P29)^2)+(((O29/AG30)^2)*((AH30)^2)))/AG30</f>
        <v>1.7349819624767466E-2</v>
      </c>
      <c r="S39" s="1">
        <v>0.57048090427552256</v>
      </c>
      <c r="T39" s="1">
        <v>1.9018063875291001E-2</v>
      </c>
      <c r="U39" s="1">
        <f>U29/AK30</f>
        <v>0.63782163583418472</v>
      </c>
      <c r="V39" s="1">
        <f>SQRT(((V29)^2)+(((U29/AK30)^2)*((AL30)^2)))/AK30</f>
        <v>1.9675294331542383E-2</v>
      </c>
      <c r="W39" s="1">
        <f>W29/AM30</f>
        <v>0.69915414682273291</v>
      </c>
      <c r="X39" s="1">
        <f>SQRT(((X29)^2)+(((W29/AM30)^2)*((AN30)^2)))/AM30</f>
        <v>1.9027734979165562E-2</v>
      </c>
      <c r="Z39" s="11" t="s">
        <v>34</v>
      </c>
      <c r="AA39" s="12" t="s">
        <v>35</v>
      </c>
      <c r="AB39" s="12" t="s">
        <v>36</v>
      </c>
      <c r="AC39" s="12"/>
      <c r="AD39" s="32" t="s">
        <v>37</v>
      </c>
      <c r="AE39" s="32"/>
      <c r="AG39" s="11" t="s">
        <v>34</v>
      </c>
      <c r="AH39" s="12" t="s">
        <v>35</v>
      </c>
      <c r="AI39" s="12" t="s">
        <v>36</v>
      </c>
      <c r="AJ39" s="12"/>
      <c r="AK39" s="32" t="s">
        <v>37</v>
      </c>
      <c r="AL39" s="32"/>
    </row>
    <row r="40" spans="2:48" ht="15.75" x14ac:dyDescent="0.25">
      <c r="B40" s="13" t="s">
        <v>57</v>
      </c>
      <c r="C40" s="1"/>
      <c r="D40" s="1"/>
      <c r="E40" s="1">
        <f>E30/AQ30</f>
        <v>9.4672978856795889E-2</v>
      </c>
      <c r="F40" s="1"/>
      <c r="G40" s="1">
        <f>G30/AO30</f>
        <v>9.2169767239262831E-2</v>
      </c>
      <c r="H40" s="1"/>
      <c r="I40" s="1">
        <f>I30/AM30</f>
        <v>9.7311583828771683E-2</v>
      </c>
      <c r="J40" s="1"/>
      <c r="K40" s="1">
        <f>K30/AK30</f>
        <v>9.3745859476902879E-2</v>
      </c>
      <c r="L40" s="1"/>
      <c r="M40" s="1">
        <v>8.4137273507612978E-2</v>
      </c>
      <c r="N40" s="1"/>
      <c r="O40" s="1">
        <f>O30/AG30</f>
        <v>9.2848004450006946E-2</v>
      </c>
      <c r="P40" s="1">
        <f>SQRT(((P30)^2)+(((O30/AG30)^2)*((AH30)^2)))/AG30</f>
        <v>8.337200975533518E-3</v>
      </c>
      <c r="S40" s="1">
        <v>6.6385282851094282E-2</v>
      </c>
      <c r="T40" s="1">
        <v>9.3531533977993485E-3</v>
      </c>
      <c r="U40" s="1">
        <f>U30/AK30</f>
        <v>7.2469827548133123E-2</v>
      </c>
      <c r="V40" s="1">
        <f>SQRT(((V30)^2)+(((U30/AK30)^2)*((AL30)^2)))/AK30</f>
        <v>7.8886551695407144E-3</v>
      </c>
      <c r="W40" s="1">
        <f>W30/AM30</f>
        <v>7.9415460693548309E-2</v>
      </c>
      <c r="X40" s="1">
        <f>SQRT(((X30)^2)+(((W30/AM30)^2)*((AN30)^2)))/AM30</f>
        <v>1.0368295264030034E-2</v>
      </c>
      <c r="Z40" s="16" t="s">
        <v>42</v>
      </c>
      <c r="AA40" s="17">
        <f>U29</f>
        <v>433248</v>
      </c>
      <c r="AB40" s="17">
        <f>V29</f>
        <v>12352</v>
      </c>
      <c r="AC40" s="12"/>
      <c r="AD40" s="29">
        <f>AA40/AA42</f>
        <v>0.5646970498760463</v>
      </c>
      <c r="AE40" s="29"/>
      <c r="AG40" s="16" t="s">
        <v>42</v>
      </c>
      <c r="AH40" s="17">
        <f>M33</f>
        <v>67095</v>
      </c>
      <c r="AI40" s="17">
        <f>N33</f>
        <v>5612</v>
      </c>
      <c r="AJ40" s="12"/>
      <c r="AK40" s="29">
        <f>AH40/AH42</f>
        <v>9.6300548997093546E-2</v>
      </c>
      <c r="AL40" s="29"/>
    </row>
    <row r="41" spans="2:48" ht="18.75" x14ac:dyDescent="0.35">
      <c r="B41" s="13" t="s">
        <v>58</v>
      </c>
      <c r="C41" s="1"/>
      <c r="D41" s="1"/>
      <c r="E41" s="1">
        <f>E31/AQ30</f>
        <v>3.5576003804427415E-2</v>
      </c>
      <c r="F41" s="1"/>
      <c r="G41" s="1">
        <f>G31/AO30</f>
        <v>3.3467176696999217E-2</v>
      </c>
      <c r="H41" s="1"/>
      <c r="I41" s="1">
        <f>I31/AM30</f>
        <v>3.0746091681614046E-2</v>
      </c>
      <c r="J41" s="1"/>
      <c r="K41" s="1">
        <f>K31/AK30</f>
        <v>2.6915976456801646E-2</v>
      </c>
      <c r="M41" s="1">
        <v>2.8602418835356573E-2</v>
      </c>
      <c r="O41" s="1">
        <f>O31/AG30</f>
        <v>2.5889306077040746E-2</v>
      </c>
      <c r="P41" s="1">
        <f>SQRT(((P31)^2)+(((O31/AG30)^2)*((AH30)^2)))/AG30</f>
        <v>5.2026443133337272E-3</v>
      </c>
      <c r="S41" s="1">
        <v>1.2124923814375013E-2</v>
      </c>
      <c r="T41" s="1">
        <v>2.8140296013058354E-3</v>
      </c>
      <c r="U41" s="1">
        <f>U31/AK30</f>
        <v>2.0339721639072994E-2</v>
      </c>
      <c r="V41" s="1">
        <f>SQRT(((V31)^2)+(((U31/AK30)^2)*((AL30)^2)))/AK30</f>
        <v>5.0935124167900371E-3</v>
      </c>
      <c r="W41" s="1">
        <f>W31/AM30</f>
        <v>1.5263674777222458E-2</v>
      </c>
      <c r="X41" s="1">
        <f>SQRT(((X31)^2)+(((W31/AM30)^2)*((AN30)^2)))/AM30</f>
        <v>3.3385893181946706E-3</v>
      </c>
      <c r="Z41" s="11" t="s">
        <v>38</v>
      </c>
      <c r="AA41" s="12" t="s">
        <v>39</v>
      </c>
      <c r="AB41" s="12" t="s">
        <v>40</v>
      </c>
      <c r="AC41" s="12"/>
      <c r="AD41" s="32" t="s">
        <v>41</v>
      </c>
      <c r="AE41" s="32"/>
      <c r="AG41" s="11" t="s">
        <v>38</v>
      </c>
      <c r="AH41" s="12" t="s">
        <v>39</v>
      </c>
      <c r="AI41" s="12" t="s">
        <v>40</v>
      </c>
      <c r="AJ41" s="12"/>
      <c r="AK41" s="32" t="s">
        <v>41</v>
      </c>
      <c r="AL41" s="32"/>
    </row>
    <row r="42" spans="2:48" ht="15.75" x14ac:dyDescent="0.25">
      <c r="B42" s="13" t="s">
        <v>59</v>
      </c>
      <c r="C42" s="1"/>
      <c r="D42" s="1"/>
      <c r="E42" s="1">
        <f>E32/AQ30</f>
        <v>4.0482925328238821E-2</v>
      </c>
      <c r="F42" s="1"/>
      <c r="G42" s="1">
        <f>G32/AO30</f>
        <v>3.7848368932500182E-2</v>
      </c>
      <c r="H42" s="1"/>
      <c r="I42" s="1">
        <f>I32/AM30</f>
        <v>3.975675875458793E-2</v>
      </c>
      <c r="J42" s="1"/>
      <c r="K42" s="1">
        <f>K32/AK30</f>
        <v>3.8000064776183562E-2</v>
      </c>
      <c r="M42" s="1">
        <v>4.2087493833734863E-2</v>
      </c>
      <c r="O42" s="1">
        <f>O32/AG30</f>
        <v>3.8982060909470172E-2</v>
      </c>
      <c r="P42" s="1">
        <f>SQRT(((P32)^2)+(((O32/AG30)^2)*((AH30)^2)))/AG30</f>
        <v>5.8494943053711184E-3</v>
      </c>
      <c r="S42" s="1">
        <v>3.6813482868171633E-2</v>
      </c>
      <c r="T42" s="1">
        <v>5.8437985829894613E-3</v>
      </c>
      <c r="U42" s="1">
        <f>U32/AK30</f>
        <v>4.0926770524480981E-2</v>
      </c>
      <c r="V42" s="1">
        <f>SQRT(((V32)^2)+(((U32/AK30)^2)*((AL30)^2)))/AK30</f>
        <v>5.1525163293263494E-3</v>
      </c>
      <c r="W42" s="1">
        <f>W32/AM30</f>
        <v>4.4068241509411195E-2</v>
      </c>
      <c r="X42" s="1">
        <f>SQRT(((X32)^2)+(((W32/AM30)^2)*((AN30)^2)))/AM30</f>
        <v>6.5010908034769093E-3</v>
      </c>
      <c r="Z42" s="16" t="s">
        <v>30</v>
      </c>
      <c r="AA42" s="18">
        <f>AA30</f>
        <v>767222</v>
      </c>
      <c r="AB42" s="18">
        <f>AB30</f>
        <v>9201</v>
      </c>
      <c r="AC42" s="12"/>
      <c r="AD42" s="29">
        <f>SQRT(((AB40)^2)+(((AD40)^2)*((AB42)^2)))/AA42</f>
        <v>1.7465999173583723E-2</v>
      </c>
      <c r="AE42" s="29"/>
      <c r="AG42" s="16" t="s">
        <v>30</v>
      </c>
      <c r="AH42" s="18">
        <f>AI30</f>
        <v>696725</v>
      </c>
      <c r="AI42" s="18">
        <f>AJ30</f>
        <v>9264</v>
      </c>
      <c r="AJ42" s="12"/>
      <c r="AK42" s="29">
        <f>SQRT(((AI40)^2)+(((AK40)^2)*((AI42)^2)))/AH42</f>
        <v>8.1559689965435833E-3</v>
      </c>
      <c r="AL42" s="29"/>
    </row>
    <row r="43" spans="2:48" x14ac:dyDescent="0.2">
      <c r="B43" s="13" t="s">
        <v>60</v>
      </c>
      <c r="C43" s="1"/>
      <c r="D43" s="1"/>
      <c r="E43" s="1">
        <f>E33/AQ30</f>
        <v>7.2952199475739374E-2</v>
      </c>
      <c r="F43" s="1">
        <f>AK42</f>
        <v>8.1559689965435833E-3</v>
      </c>
      <c r="G43" s="1">
        <f>G33/AO30</f>
        <v>8.6439053751178066E-2</v>
      </c>
      <c r="H43" s="1"/>
      <c r="I43" s="1">
        <f>I33/AM30</f>
        <v>9.5273510630113092E-2</v>
      </c>
      <c r="J43" s="1"/>
      <c r="K43" s="1">
        <f>K33/AK30</f>
        <v>9.3124596989085207E-2</v>
      </c>
      <c r="M43" s="1">
        <v>0.10121726222353634</v>
      </c>
      <c r="N43" s="1">
        <v>9.3414773702702961E-3</v>
      </c>
      <c r="O43" s="1">
        <f>O33/AG30</f>
        <v>0.11125017382839661</v>
      </c>
      <c r="P43" s="1">
        <f>SQRT(((P33)^2)+(((O33/AG30)^2)*((AH30)^2)))/AG30</f>
        <v>7.7591791849538584E-3</v>
      </c>
      <c r="S43" s="1">
        <v>0.38954924609355446</v>
      </c>
      <c r="T43" s="1">
        <v>1.6898139710706809E-2</v>
      </c>
      <c r="U43" s="1">
        <f>U33/AK30</f>
        <v>0.35461280036274662</v>
      </c>
      <c r="V43" s="1">
        <f>SQRT(((V33)^2)+(((U33/AK30)^2)*((AL30)^2)))/AK30</f>
        <v>1.8180536656235764E-2</v>
      </c>
      <c r="W43" s="1">
        <f>W33/AM30</f>
        <v>0.31714591306735296</v>
      </c>
      <c r="X43" s="1">
        <f>SQRT(((X33)^2)+(((W33/AM30)^2)*((AN30)^2)))/AM30</f>
        <v>1.2898262397490787E-2</v>
      </c>
    </row>
    <row r="44" spans="2:48" x14ac:dyDescent="0.2">
      <c r="B44" s="13"/>
      <c r="C44" s="1"/>
      <c r="D44" s="1"/>
      <c r="E44" s="1"/>
      <c r="F44" s="1"/>
      <c r="G44" s="1"/>
      <c r="H44" s="1"/>
      <c r="I44" s="1"/>
      <c r="J44" s="1"/>
      <c r="K44" s="1"/>
      <c r="M44" s="1"/>
    </row>
    <row r="45" spans="2:48" ht="15.75" x14ac:dyDescent="0.25">
      <c r="Z45" s="30" t="s">
        <v>44</v>
      </c>
      <c r="AA45" s="30"/>
      <c r="AB45" s="30"/>
      <c r="AC45" s="30"/>
      <c r="AD45" s="30"/>
    </row>
    <row r="46" spans="2:48" x14ac:dyDescent="0.2">
      <c r="Z46" s="31" t="s">
        <v>45</v>
      </c>
      <c r="AA46" s="31"/>
      <c r="AB46" s="31"/>
      <c r="AC46" s="31"/>
      <c r="AD46" s="31"/>
    </row>
    <row r="47" spans="2:48" ht="18.75" x14ac:dyDescent="0.35">
      <c r="Z47" s="11" t="s">
        <v>46</v>
      </c>
      <c r="AA47" s="11" t="s">
        <v>47</v>
      </c>
      <c r="AB47" s="12"/>
      <c r="AC47" s="19" t="s">
        <v>48</v>
      </c>
      <c r="AD47" s="11" t="s">
        <v>49</v>
      </c>
    </row>
    <row r="48" spans="2:48" ht="15.75" x14ac:dyDescent="0.25">
      <c r="C48">
        <v>2013</v>
      </c>
      <c r="D48">
        <v>2014</v>
      </c>
      <c r="E48">
        <v>2015</v>
      </c>
      <c r="F48">
        <v>2016</v>
      </c>
      <c r="G48">
        <v>2017</v>
      </c>
      <c r="H48">
        <v>2018</v>
      </c>
      <c r="I48">
        <v>2019</v>
      </c>
      <c r="J48">
        <v>2020</v>
      </c>
      <c r="K48">
        <v>2021</v>
      </c>
      <c r="L48">
        <v>2022</v>
      </c>
      <c r="M48">
        <v>2023</v>
      </c>
      <c r="N48">
        <v>2024</v>
      </c>
      <c r="O48">
        <v>2025</v>
      </c>
      <c r="P48">
        <v>2026</v>
      </c>
      <c r="Q48">
        <v>2027</v>
      </c>
      <c r="R48">
        <v>2028</v>
      </c>
      <c r="S48">
        <v>2029</v>
      </c>
      <c r="T48">
        <v>2030</v>
      </c>
      <c r="Z48" s="20">
        <f>U39</f>
        <v>0.63782163583418472</v>
      </c>
      <c r="AA48" s="21">
        <f>V39</f>
        <v>1.9675294331542383E-2</v>
      </c>
      <c r="AB48" s="22"/>
      <c r="AC48" s="23">
        <f>AA48/1.645</f>
        <v>1.1960665247138227E-2</v>
      </c>
      <c r="AD48" s="24">
        <f>ABS(Z48-Z50)</f>
        <v>0.15331734687915299</v>
      </c>
    </row>
    <row r="49" spans="2:30" ht="18.75" x14ac:dyDescent="0.35">
      <c r="B49" s="13" t="s">
        <v>29</v>
      </c>
      <c r="C49" s="1"/>
      <c r="D49" s="1">
        <f>E39</f>
        <v>0.75095645477388173</v>
      </c>
      <c r="E49" s="1">
        <f>G39</f>
        <v>0.74578630996222295</v>
      </c>
      <c r="F49" s="1">
        <f>I39</f>
        <v>0.73252363546398225</v>
      </c>
      <c r="G49" s="10">
        <f>K39</f>
        <v>0.74419885110605333</v>
      </c>
      <c r="H49" s="10">
        <f>M39</f>
        <v>0.79113898271333771</v>
      </c>
      <c r="I49" s="10">
        <f>O39</f>
        <v>0.72400778751216799</v>
      </c>
      <c r="K49" s="10">
        <f>S39</f>
        <v>0.57048090427552256</v>
      </c>
      <c r="L49" s="10">
        <f>U39</f>
        <v>0.63782163583418472</v>
      </c>
      <c r="M49" s="10">
        <f>W39</f>
        <v>0.69915414682273291</v>
      </c>
      <c r="Z49" s="11" t="s">
        <v>50</v>
      </c>
      <c r="AA49" s="11" t="s">
        <v>51</v>
      </c>
      <c r="AB49" s="12"/>
      <c r="AC49" s="19" t="s">
        <v>52</v>
      </c>
      <c r="AD49" s="11" t="s">
        <v>53</v>
      </c>
    </row>
    <row r="50" spans="2:30" ht="15.75" x14ac:dyDescent="0.25">
      <c r="B50" s="13" t="s">
        <v>57</v>
      </c>
      <c r="C50" s="1"/>
      <c r="D50" s="1">
        <f t="shared" ref="D50:D53" si="11">E40</f>
        <v>9.4672978856795889E-2</v>
      </c>
      <c r="E50" s="1">
        <f t="shared" ref="E50:E53" si="12">G40</f>
        <v>9.2169767239262831E-2</v>
      </c>
      <c r="F50" s="1">
        <f t="shared" ref="F50:F53" si="13">I40</f>
        <v>9.7311583828771683E-2</v>
      </c>
      <c r="G50" s="10">
        <f t="shared" ref="G50:G53" si="14">K40</f>
        <v>9.3745859476902879E-2</v>
      </c>
      <c r="H50" s="10">
        <f t="shared" ref="H50:H53" si="15">M40</f>
        <v>8.4137273507612978E-2</v>
      </c>
      <c r="I50" s="10">
        <f t="shared" ref="I50:I53" si="16">O40</f>
        <v>9.2848004450006946E-2</v>
      </c>
      <c r="K50" s="10">
        <f>S40</f>
        <v>6.6385282851094282E-2</v>
      </c>
      <c r="L50" s="10">
        <f>U40</f>
        <v>7.2469827548133123E-2</v>
      </c>
      <c r="M50" s="10">
        <f t="shared" ref="M50:M53" si="17">W40</f>
        <v>7.9415460693548309E-2</v>
      </c>
      <c r="Z50" s="20">
        <f>M39</f>
        <v>0.79113898271333771</v>
      </c>
      <c r="AA50" s="21">
        <f>N39</f>
        <v>1.7783808206567445E-2</v>
      </c>
      <c r="AB50" s="25"/>
      <c r="AC50" s="26">
        <f>AA50/1.645</f>
        <v>1.0810825657487809E-2</v>
      </c>
      <c r="AD50" s="26">
        <f>ABS((AD48)/(SQRT(((AC48^2)+(AC50^2)))))</f>
        <v>9.5095916507535385</v>
      </c>
    </row>
    <row r="51" spans="2:30" ht="15.75" x14ac:dyDescent="0.25">
      <c r="B51" s="13" t="s">
        <v>58</v>
      </c>
      <c r="C51" s="1"/>
      <c r="D51" s="1">
        <f t="shared" si="11"/>
        <v>3.5576003804427415E-2</v>
      </c>
      <c r="E51" s="1">
        <f t="shared" si="12"/>
        <v>3.3467176696999217E-2</v>
      </c>
      <c r="F51" s="1">
        <f t="shared" si="13"/>
        <v>3.0746091681614046E-2</v>
      </c>
      <c r="G51" s="10">
        <f t="shared" si="14"/>
        <v>2.6915976456801646E-2</v>
      </c>
      <c r="H51" s="10">
        <f t="shared" si="15"/>
        <v>2.8602418835356573E-2</v>
      </c>
      <c r="I51" s="10">
        <f t="shared" si="16"/>
        <v>2.5889306077040746E-2</v>
      </c>
      <c r="K51" s="10">
        <f>S41</f>
        <v>1.2124923814375013E-2</v>
      </c>
      <c r="L51" s="10">
        <f>U41</f>
        <v>2.0339721639072994E-2</v>
      </c>
      <c r="M51" s="10">
        <f t="shared" si="17"/>
        <v>1.5263674777222458E-2</v>
      </c>
      <c r="Z51" s="12"/>
      <c r="AA51" s="12"/>
      <c r="AB51" s="12"/>
      <c r="AC51" s="12"/>
      <c r="AD51" s="12"/>
    </row>
    <row r="52" spans="2:30" ht="15.75" x14ac:dyDescent="0.25">
      <c r="B52" s="13" t="s">
        <v>59</v>
      </c>
      <c r="C52" s="1"/>
      <c r="D52" s="1">
        <f t="shared" si="11"/>
        <v>4.0482925328238821E-2</v>
      </c>
      <c r="E52" s="1">
        <f t="shared" si="12"/>
        <v>3.7848368932500182E-2</v>
      </c>
      <c r="F52" s="1">
        <f t="shared" si="13"/>
        <v>3.975675875458793E-2</v>
      </c>
      <c r="G52" s="10">
        <f t="shared" si="14"/>
        <v>3.8000064776183562E-2</v>
      </c>
      <c r="H52" s="10">
        <f t="shared" si="15"/>
        <v>4.2087493833734863E-2</v>
      </c>
      <c r="I52" s="10">
        <f t="shared" si="16"/>
        <v>3.8982060909470172E-2</v>
      </c>
      <c r="K52" s="10">
        <f>S42</f>
        <v>3.6813482868171633E-2</v>
      </c>
      <c r="L52" s="10">
        <f>U42</f>
        <v>4.0926770524480981E-2</v>
      </c>
      <c r="M52" s="10">
        <f t="shared" si="17"/>
        <v>4.4068241509411195E-2</v>
      </c>
      <c r="Z52" s="36" t="s">
        <v>54</v>
      </c>
      <c r="AA52" s="36"/>
      <c r="AB52" s="36"/>
      <c r="AC52" s="12" t="str">
        <f>IF(AD50&gt;1.645, "Significant", "Not Significant")</f>
        <v>Significant</v>
      </c>
      <c r="AD52" s="12"/>
    </row>
    <row r="53" spans="2:30" ht="15.75" x14ac:dyDescent="0.25">
      <c r="B53" s="13" t="s">
        <v>60</v>
      </c>
      <c r="C53" s="1"/>
      <c r="D53" s="1">
        <f t="shared" si="11"/>
        <v>7.2952199475739374E-2</v>
      </c>
      <c r="E53" s="1">
        <f t="shared" si="12"/>
        <v>8.6439053751178066E-2</v>
      </c>
      <c r="F53" s="1">
        <f t="shared" si="13"/>
        <v>9.5273510630113092E-2</v>
      </c>
      <c r="G53" s="10">
        <f t="shared" si="14"/>
        <v>9.3124596989085207E-2</v>
      </c>
      <c r="H53" s="10">
        <f t="shared" si="15"/>
        <v>0.10121726222353634</v>
      </c>
      <c r="I53" s="10">
        <f t="shared" si="16"/>
        <v>0.11125017382839661</v>
      </c>
      <c r="K53" s="10">
        <f>S43</f>
        <v>0.38954924609355446</v>
      </c>
      <c r="L53" s="10">
        <f>U43</f>
        <v>0.35461280036274662</v>
      </c>
      <c r="M53" s="10">
        <f t="shared" si="17"/>
        <v>0.31714591306735296</v>
      </c>
      <c r="Z53" s="36" t="s">
        <v>55</v>
      </c>
      <c r="AA53" s="36"/>
      <c r="AB53" s="36"/>
      <c r="AC53" s="12" t="str">
        <f>IF(AD50&gt;1.96, "Significant", "Not Significant")</f>
        <v>Significant</v>
      </c>
      <c r="AD53" s="12"/>
    </row>
    <row r="54" spans="2:30" ht="15.75" x14ac:dyDescent="0.25">
      <c r="Z54" s="36" t="s">
        <v>56</v>
      </c>
      <c r="AA54" s="36"/>
      <c r="AB54" s="36"/>
      <c r="AC54" s="12" t="str">
        <f>IF(AD50&gt;2.576, "Significant", "Not Significant")</f>
        <v>Significant</v>
      </c>
      <c r="AD54" s="12"/>
    </row>
    <row r="59" spans="2:30" x14ac:dyDescent="0.2">
      <c r="E59">
        <v>2013</v>
      </c>
      <c r="F59">
        <v>2014</v>
      </c>
      <c r="G59">
        <v>2015</v>
      </c>
      <c r="H59">
        <v>2016</v>
      </c>
      <c r="I59">
        <v>2017</v>
      </c>
      <c r="J59">
        <v>2018</v>
      </c>
      <c r="K59">
        <v>2019</v>
      </c>
      <c r="L59">
        <v>2020</v>
      </c>
      <c r="M59">
        <v>2021</v>
      </c>
      <c r="N59">
        <v>2022</v>
      </c>
      <c r="O59">
        <v>2023</v>
      </c>
      <c r="P59">
        <v>2024</v>
      </c>
      <c r="Q59">
        <v>2025</v>
      </c>
      <c r="R59">
        <v>2026</v>
      </c>
      <c r="S59">
        <v>2027</v>
      </c>
      <c r="T59">
        <v>2028</v>
      </c>
    </row>
    <row r="60" spans="2:30" x14ac:dyDescent="0.2">
      <c r="D60" s="13" t="s">
        <v>0</v>
      </c>
      <c r="E60" s="1">
        <v>0.75221738808830552</v>
      </c>
      <c r="F60" s="1">
        <v>0.75095645477388173</v>
      </c>
      <c r="G60" s="1">
        <v>0.74578630996222295</v>
      </c>
      <c r="H60" s="1">
        <v>0.73252363546398225</v>
      </c>
      <c r="I60" s="10">
        <f>G49</f>
        <v>0.74419885110605333</v>
      </c>
      <c r="J60" s="10">
        <f t="shared" ref="J60:K60" si="18">H49</f>
        <v>0.79113898271333771</v>
      </c>
      <c r="K60" s="10">
        <f t="shared" si="18"/>
        <v>0.72400778751216799</v>
      </c>
      <c r="L60" s="10"/>
      <c r="M60" s="10">
        <f>K49</f>
        <v>0.57048090427552256</v>
      </c>
      <c r="N60" s="10">
        <f>L49</f>
        <v>0.63782163583418472</v>
      </c>
      <c r="O60" s="10"/>
    </row>
    <row r="61" spans="2:30" x14ac:dyDescent="0.2">
      <c r="D61" s="13" t="s">
        <v>16</v>
      </c>
      <c r="E61" s="1">
        <v>0.7713100986225786</v>
      </c>
      <c r="F61" s="1">
        <v>0.76582558788862776</v>
      </c>
      <c r="G61" s="1">
        <v>0.76924526751755495</v>
      </c>
      <c r="H61" s="1">
        <v>0.76042924435339931</v>
      </c>
      <c r="I61" s="10">
        <v>0.77</v>
      </c>
    </row>
    <row r="62" spans="2:30" x14ac:dyDescent="0.2">
      <c r="D62" s="13" t="s">
        <v>1</v>
      </c>
      <c r="E62" s="1">
        <v>0.80163588168623945</v>
      </c>
      <c r="F62" s="1">
        <v>0.80392941913635774</v>
      </c>
      <c r="G62" s="1">
        <v>0.80799355309296961</v>
      </c>
      <c r="H62" s="1">
        <v>0.80535650696955152</v>
      </c>
      <c r="I62" s="10">
        <v>0.81</v>
      </c>
    </row>
    <row r="63" spans="2:30" x14ac:dyDescent="0.2">
      <c r="D63" s="13" t="s">
        <v>2</v>
      </c>
      <c r="E63" s="1">
        <v>0.76437742407742104</v>
      </c>
      <c r="F63" s="1">
        <v>0.76455019365684196</v>
      </c>
      <c r="G63" s="1">
        <v>0.76573161782948918</v>
      </c>
      <c r="H63" s="1">
        <v>0.76322134134745823</v>
      </c>
      <c r="I63" s="10">
        <v>0.76</v>
      </c>
    </row>
  </sheetData>
  <mergeCells count="72">
    <mergeCell ref="S37:T37"/>
    <mergeCell ref="P2:Q2"/>
    <mergeCell ref="R2:S2"/>
    <mergeCell ref="U37:V37"/>
    <mergeCell ref="T2:U2"/>
    <mergeCell ref="J2:K2"/>
    <mergeCell ref="L2:M2"/>
    <mergeCell ref="N2:O2"/>
    <mergeCell ref="O37:P37"/>
    <mergeCell ref="Q27:R27"/>
    <mergeCell ref="Q37:R37"/>
    <mergeCell ref="Z53:AB53"/>
    <mergeCell ref="Z54:AB54"/>
    <mergeCell ref="A4:C4"/>
    <mergeCell ref="A7:C7"/>
    <mergeCell ref="A8:C8"/>
    <mergeCell ref="A9:C9"/>
    <mergeCell ref="A10:C10"/>
    <mergeCell ref="A11:C11"/>
    <mergeCell ref="A12:C12"/>
    <mergeCell ref="M27:N27"/>
    <mergeCell ref="M37:N37"/>
    <mergeCell ref="Z45:AD45"/>
    <mergeCell ref="Z46:AD46"/>
    <mergeCell ref="AD42:AE42"/>
    <mergeCell ref="Z37:AE37"/>
    <mergeCell ref="Z38:AE38"/>
    <mergeCell ref="A5:C5"/>
    <mergeCell ref="A6:C6"/>
    <mergeCell ref="A2:C2"/>
    <mergeCell ref="D2:E2"/>
    <mergeCell ref="Z52:AB52"/>
    <mergeCell ref="H2:I2"/>
    <mergeCell ref="F2:G2"/>
    <mergeCell ref="A15:C15"/>
    <mergeCell ref="A16:C16"/>
    <mergeCell ref="A17:C17"/>
    <mergeCell ref="A13:C13"/>
    <mergeCell ref="A14:C14"/>
    <mergeCell ref="A24:C24"/>
    <mergeCell ref="A20:C20"/>
    <mergeCell ref="A21:C21"/>
    <mergeCell ref="A22:C22"/>
    <mergeCell ref="A18:C18"/>
    <mergeCell ref="A19:C19"/>
    <mergeCell ref="A23:C23"/>
    <mergeCell ref="AS27:AT27"/>
    <mergeCell ref="C27:D27"/>
    <mergeCell ref="E27:F27"/>
    <mergeCell ref="G27:H27"/>
    <mergeCell ref="I27:J27"/>
    <mergeCell ref="K27:L27"/>
    <mergeCell ref="O27:P27"/>
    <mergeCell ref="U27:V27"/>
    <mergeCell ref="W27:X27"/>
    <mergeCell ref="S27:T27"/>
    <mergeCell ref="C37:D37"/>
    <mergeCell ref="E37:F37"/>
    <mergeCell ref="G37:H37"/>
    <mergeCell ref="I37:J37"/>
    <mergeCell ref="K37:L37"/>
    <mergeCell ref="V2:W2"/>
    <mergeCell ref="AK42:AL42"/>
    <mergeCell ref="AG37:AL37"/>
    <mergeCell ref="AG38:AL38"/>
    <mergeCell ref="AK39:AL39"/>
    <mergeCell ref="AK40:AL40"/>
    <mergeCell ref="AK41:AL41"/>
    <mergeCell ref="AD39:AE39"/>
    <mergeCell ref="AD40:AE40"/>
    <mergeCell ref="AD41:AE41"/>
    <mergeCell ref="W37:X37"/>
  </mergeCells>
  <conditionalFormatting sqref="AC52:AC54">
    <cfRule type="cellIs" dxfId="0" priority="1" operator="equal">
      <formula>"Significant"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Commuting Mode</vt:lpstr>
      <vt:lpstr>Travis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2016-09-01T15:35:23Z</dcterms:created>
  <dcterms:modified xsi:type="dcterms:W3CDTF">2025-09-08T20:58:07Z</dcterms:modified>
</cp:coreProperties>
</file>