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Uninsured\For Web\"/>
    </mc:Choice>
  </mc:AlternateContent>
  <xr:revisionPtr revIDLastSave="0" documentId="13_ncr:1_{2412CF04-00F1-412A-980B-85E3EEF467CD}" xr6:coauthVersionLast="47" xr6:coauthVersionMax="47" xr10:uidLastSave="{00000000-0000-0000-0000-000000000000}"/>
  <bookViews>
    <workbookView minimized="1" xWindow="29610" yWindow="3930" windowWidth="15375" windowHeight="7785" xr2:uid="{00000000-000D-0000-FFFF-FFFF00000000}"/>
  </bookViews>
  <sheets>
    <sheet name="200% FPL " sheetId="4" r:id="rId1"/>
    <sheet name="With Margin of Error" sheetId="5" r:id="rId2"/>
    <sheet name="10-Year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4" l="1"/>
  <c r="D26" i="4"/>
  <c r="D27" i="4"/>
  <c r="D28" i="4"/>
  <c r="D24" i="4"/>
  <c r="C25" i="4"/>
  <c r="C26" i="4"/>
  <c r="C27" i="4"/>
  <c r="C28" i="4"/>
  <c r="C24" i="4"/>
  <c r="M10" i="4"/>
  <c r="M2" i="4"/>
  <c r="M15" i="4"/>
  <c r="M14" i="4"/>
  <c r="M13" i="4"/>
  <c r="M12" i="4"/>
  <c r="M11" i="4"/>
  <c r="M7" i="4"/>
  <c r="M6" i="4"/>
  <c r="M5" i="4"/>
  <c r="M4" i="4"/>
  <c r="M3" i="4"/>
  <c r="E15" i="6" l="1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7" i="6"/>
  <c r="D7" i="6"/>
  <c r="C7" i="6"/>
  <c r="B7" i="6"/>
  <c r="E6" i="6"/>
  <c r="D6" i="6"/>
  <c r="C6" i="6"/>
  <c r="B6" i="6"/>
  <c r="E5" i="6"/>
  <c r="D5" i="6"/>
  <c r="C5" i="6"/>
  <c r="B5" i="6"/>
  <c r="E4" i="6"/>
  <c r="D4" i="6"/>
  <c r="C4" i="6"/>
  <c r="B4" i="6"/>
  <c r="E3" i="6"/>
  <c r="D3" i="6"/>
  <c r="C3" i="6"/>
  <c r="B3" i="6"/>
</calcChain>
</file>

<file path=xl/sharedStrings.xml><?xml version="1.0" encoding="utf-8"?>
<sst xmlns="http://schemas.openxmlformats.org/spreadsheetml/2006/main" count="280" uniqueCount="27">
  <si>
    <t>United States</t>
  </si>
  <si>
    <t>Texas</t>
  </si>
  <si>
    <t>Travis County</t>
  </si>
  <si>
    <t>City of Austin</t>
  </si>
  <si>
    <t>Low-Income</t>
  </si>
  <si>
    <t>Not Low-Income</t>
  </si>
  <si>
    <t>Austin MSA</t>
  </si>
  <si>
    <t>Lower</t>
  </si>
  <si>
    <t>Upper</t>
  </si>
  <si>
    <t>USA</t>
  </si>
  <si>
    <t>Austin</t>
  </si>
  <si>
    <t>Percent</t>
  </si>
  <si>
    <t>MOE</t>
  </si>
  <si>
    <t>CV</t>
  </si>
  <si>
    <t>Low Income</t>
  </si>
  <si>
    <t>Non Low Income</t>
  </si>
  <si>
    <t>Margin of Error = SQRT(SUMSQ(24134,30894))</t>
  </si>
  <si>
    <t>Lower = %Uninsured - Margin of Error</t>
  </si>
  <si>
    <t>Upper = %Uninsured + Margin of Error</t>
  </si>
  <si>
    <t>Margin of Error % Uninsured =(SQRT(MEUn^2-(%Un^2*METotal^2)))/Total Pop</t>
  </si>
  <si>
    <t>Coefficient of Variation = (Margin of Error% / 1.645) / % Uninsured</t>
  </si>
  <si>
    <t>Non-Low Income</t>
  </si>
  <si>
    <t xml:space="preserve">Source: Table B27016: Health Insurance Coverage Status and Type by Ratio of Income to Poverty in the Last 12 Months, American Community Survey, 1-Year Estimates  </t>
  </si>
  <si>
    <t>* The US Census Bureau did not release 2020 ACS 1-Year Data. Without the  data from the USCB, uninsured rates were not possible to determine.</t>
  </si>
  <si>
    <t>For more information please read the announcement, available at https://www.census.gov/newsroom/press-releases/2021/changes-2020-acs-1-year.html</t>
  </si>
  <si>
    <t>2020*</t>
  </si>
  <si>
    <t>https://data.census.gov/table/ACSDT1Y2023.B27016?q=B27016&amp;g=160XX00US4805000_310XX00US12420_050XX00US48453_040XX00US48_010XX00US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</si>
</sst>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sz val="10"/>
      <color theme="1"/>
      <name val="Arial"/>
      <family val="2"/>
    </font>
    <font>
      <sz val="11"/>
      <color theme="1"/>
      <name val="Tw Cen MT"/>
      <family val="2"/>
    </font>
    <font>
      <b/>
      <sz val="11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9" fontId="0" fillId="0" borderId="0" xfId="0" applyNumberFormat="1"/>
    <xf numFmtId="9" fontId="4" fillId="0" borderId="0" xfId="0" applyNumberFormat="1" applyFont="1"/>
    <xf numFmtId="0" fontId="0" fillId="0" borderId="0" xfId="0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0" fontId="0" fillId="0" borderId="0" xfId="0" applyNumberFormat="1"/>
    <xf numFmtId="164" fontId="1" fillId="0" borderId="0" xfId="1" applyNumberFormat="1" applyFont="1" applyFill="1" applyBorder="1"/>
    <xf numFmtId="164" fontId="1" fillId="0" borderId="0" xfId="0" applyNumberFormat="1" applyFont="1"/>
    <xf numFmtId="0" fontId="5" fillId="0" borderId="0" xfId="0" applyFont="1"/>
    <xf numFmtId="9" fontId="6" fillId="0" borderId="0" xfId="1" applyFont="1"/>
    <xf numFmtId="10" fontId="7" fillId="0" borderId="0" xfId="0" applyNumberFormat="1" applyFont="1"/>
    <xf numFmtId="164" fontId="7" fillId="0" borderId="0" xfId="1" applyNumberFormat="1" applyFont="1" applyFill="1" applyBorder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9" fontId="8" fillId="0" borderId="0" xfId="1" applyFont="1"/>
    <xf numFmtId="9" fontId="8" fillId="0" borderId="0" xfId="0" applyNumberFormat="1" applyFont="1"/>
    <xf numFmtId="0" fontId="0" fillId="2" borderId="0" xfId="0" applyFill="1"/>
    <xf numFmtId="9" fontId="0" fillId="2" borderId="0" xfId="0" applyNumberFormat="1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3" fillId="0" borderId="0" xfId="0" applyFont="1"/>
    <xf numFmtId="0" fontId="0" fillId="3" borderId="0" xfId="0" applyFill="1"/>
    <xf numFmtId="164" fontId="0" fillId="0" borderId="0" xfId="1" applyNumberFormat="1" applyFont="1"/>
    <xf numFmtId="9" fontId="0" fillId="0" borderId="0" xfId="1" applyFon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Uninsured</a:t>
            </a:r>
            <a:r>
              <a:rPr lang="en-US" sz="1400" baseline="0"/>
              <a:t> </a:t>
            </a:r>
            <a:r>
              <a:rPr lang="en-US" sz="1400"/>
              <a:t>by Economic Status, 2023</a:t>
            </a:r>
          </a:p>
        </c:rich>
      </c:tx>
      <c:layout>
        <c:manualLayout>
          <c:xMode val="edge"/>
          <c:yMode val="edge"/>
          <c:x val="0.17629737072339641"/>
          <c:y val="5.434782608695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88401943178155"/>
          <c:y val="0.20006038647342997"/>
          <c:w val="0.83491130220564536"/>
          <c:h val="0.48129445775799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'200% FPL '!$C$23</c:f>
              <c:strCache>
                <c:ptCount val="1"/>
                <c:pt idx="0">
                  <c:v>Low-Income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'200% FPL '!$A$24:$A$28</c:f>
              <c:strCache>
                <c:ptCount val="5"/>
                <c:pt idx="0">
                  <c:v>USA</c:v>
                </c:pt>
                <c:pt idx="1">
                  <c:v>Texas</c:v>
                </c:pt>
                <c:pt idx="2">
                  <c:v>Austin MSA</c:v>
                </c:pt>
                <c:pt idx="3">
                  <c:v>Travis County</c:v>
                </c:pt>
                <c:pt idx="4">
                  <c:v>City of Austin</c:v>
                </c:pt>
              </c:strCache>
            </c:strRef>
          </c:cat>
          <c:val>
            <c:numRef>
              <c:f>'200% FPL '!$C$24:$C$28</c:f>
              <c:numCache>
                <c:formatCode>0%</c:formatCode>
                <c:ptCount val="5"/>
                <c:pt idx="0">
                  <c:v>0.15579436487576601</c:v>
                </c:pt>
                <c:pt idx="1">
                  <c:v>0.29674927935986101</c:v>
                </c:pt>
                <c:pt idx="2">
                  <c:v>0.242120827867018</c:v>
                </c:pt>
                <c:pt idx="3">
                  <c:v>0.23759183511377599</c:v>
                </c:pt>
                <c:pt idx="4">
                  <c:v>0.22992203644561299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7-4950-A5C3-6CD15395B48D}"/>
            </c:ext>
          </c:extLst>
        </c:ser>
        <c:ser>
          <c:idx val="1"/>
          <c:order val="1"/>
          <c:tx>
            <c:strRef>
              <c:f>'200% FPL '!$D$23</c:f>
              <c:strCache>
                <c:ptCount val="1"/>
                <c:pt idx="0">
                  <c:v>Non-Low Income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'200% FPL '!$A$24:$A$28</c:f>
              <c:strCache>
                <c:ptCount val="5"/>
                <c:pt idx="0">
                  <c:v>USA</c:v>
                </c:pt>
                <c:pt idx="1">
                  <c:v>Texas</c:v>
                </c:pt>
                <c:pt idx="2">
                  <c:v>Austin MSA</c:v>
                </c:pt>
                <c:pt idx="3">
                  <c:v>Travis County</c:v>
                </c:pt>
                <c:pt idx="4">
                  <c:v>City of Austin</c:v>
                </c:pt>
              </c:strCache>
            </c:strRef>
          </c:cat>
          <c:val>
            <c:numRef>
              <c:f>'200% FPL '!$D$24:$D$28</c:f>
              <c:numCache>
                <c:formatCode>0%</c:formatCode>
                <c:ptCount val="5"/>
                <c:pt idx="0">
                  <c:v>7.0859966347226605E-2</c:v>
                </c:pt>
                <c:pt idx="1">
                  <c:v>0.136367300368505</c:v>
                </c:pt>
                <c:pt idx="2">
                  <c:v>9.2250646651615503E-2</c:v>
                </c:pt>
                <c:pt idx="3">
                  <c:v>8.8722584110616801E-2</c:v>
                </c:pt>
                <c:pt idx="4">
                  <c:v>8.6033624639978296E-2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7-4950-A5C3-6CD15395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19168"/>
        <c:axId val="171219560"/>
      </c:barChart>
      <c:catAx>
        <c:axId val="17121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219560"/>
        <c:crosses val="autoZero"/>
        <c:auto val="1"/>
        <c:lblAlgn val="ctr"/>
        <c:lblOffset val="100"/>
        <c:noMultiLvlLbl val="0"/>
      </c:catAx>
      <c:valAx>
        <c:axId val="17121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1219168"/>
        <c:crosses val="autoZero"/>
        <c:crossBetween val="between"/>
        <c:majorUnit val="5.000000000000001E-2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j-lt"/>
          <a:ea typeface="Corbel"/>
          <a:cs typeface="Corbe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Uninsured by Economic Status, 2009-2021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0"/>
          <c:tx>
            <c:strRef>
              <c:f>'10-Year'!$A$7</c:f>
              <c:strCache>
                <c:ptCount val="1"/>
                <c:pt idx="0">
                  <c:v>City of Austin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'10-Year'!$B$2:$N$2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'10-Year'!$B$7:$N$7</c:f>
              <c:numCache>
                <c:formatCode>0%</c:formatCode>
                <c:ptCount val="13"/>
                <c:pt idx="0">
                  <c:v>0.40612368598791193</c:v>
                </c:pt>
                <c:pt idx="1">
                  <c:v>0.37663064453878814</c:v>
                </c:pt>
                <c:pt idx="2">
                  <c:v>0.34618878628054561</c:v>
                </c:pt>
                <c:pt idx="3">
                  <c:v>0.33869674233130781</c:v>
                </c:pt>
                <c:pt idx="4">
                  <c:v>0.33</c:v>
                </c:pt>
                <c:pt idx="5">
                  <c:v>0.31</c:v>
                </c:pt>
                <c:pt idx="6">
                  <c:v>0.29746959907608367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0.3</c:v>
                </c:pt>
                <c:pt idx="12">
                  <c:v>0.29227203005704633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C37-B284-508414E369F4}"/>
            </c:ext>
          </c:extLst>
        </c:ser>
        <c:ser>
          <c:idx val="3"/>
          <c:order val="1"/>
          <c:tx>
            <c:strRef>
              <c:f>'10-Year'!$A$6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'10-Year'!$B$2:$N$2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'10-Year'!$B$6:$N$6</c:f>
              <c:numCache>
                <c:formatCode>0%</c:formatCode>
                <c:ptCount val="13"/>
                <c:pt idx="0">
                  <c:v>0.40422451650263858</c:v>
                </c:pt>
                <c:pt idx="1">
                  <c:v>0.36267116623616874</c:v>
                </c:pt>
                <c:pt idx="2">
                  <c:v>0.34865998938923809</c:v>
                </c:pt>
                <c:pt idx="3">
                  <c:v>0.33470964789574675</c:v>
                </c:pt>
                <c:pt idx="4">
                  <c:v>0.33</c:v>
                </c:pt>
                <c:pt idx="5">
                  <c:v>0.32</c:v>
                </c:pt>
                <c:pt idx="6">
                  <c:v>0.30720039096606166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0.26</c:v>
                </c:pt>
                <c:pt idx="10">
                  <c:v>0.28999999999999998</c:v>
                </c:pt>
                <c:pt idx="12">
                  <c:v>0.28678221121797925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C37-B284-508414E369F4}"/>
            </c:ext>
          </c:extLst>
        </c:ser>
        <c:ser>
          <c:idx val="2"/>
          <c:order val="2"/>
          <c:tx>
            <c:strRef>
              <c:f>'10-Year'!$A$5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'10-Year'!$B$2:$N$2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'10-Year'!$B$5:$N$5</c:f>
              <c:numCache>
                <c:formatCode>0%</c:formatCode>
                <c:ptCount val="13"/>
                <c:pt idx="0">
                  <c:v>0.38051427671177235</c:v>
                </c:pt>
                <c:pt idx="1">
                  <c:v>0.36516393370056183</c:v>
                </c:pt>
                <c:pt idx="2">
                  <c:v>0.3464240322897999</c:v>
                </c:pt>
                <c:pt idx="3">
                  <c:v>0.3346401222002825</c:v>
                </c:pt>
                <c:pt idx="4">
                  <c:v>0.34</c:v>
                </c:pt>
                <c:pt idx="5">
                  <c:v>0.31</c:v>
                </c:pt>
                <c:pt idx="6">
                  <c:v>0.2724061715330035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0.3</c:v>
                </c:pt>
                <c:pt idx="12">
                  <c:v>0.28884952459213376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E-4C37-B284-508414E369F4}"/>
            </c:ext>
          </c:extLst>
        </c:ser>
        <c:ser>
          <c:idx val="1"/>
          <c:order val="3"/>
          <c:tx>
            <c:strRef>
              <c:f>'10-Year'!$A$4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'10-Year'!$B$2:$N$2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'10-Year'!$B$4:$N$4</c:f>
              <c:numCache>
                <c:formatCode>0%</c:formatCode>
                <c:ptCount val="13"/>
                <c:pt idx="0">
                  <c:v>0.38155707820265106</c:v>
                </c:pt>
                <c:pt idx="1">
                  <c:v>0.37197558025031729</c:v>
                </c:pt>
                <c:pt idx="2">
                  <c:v>0.36136427156745454</c:v>
                </c:pt>
                <c:pt idx="3">
                  <c:v>0.35015505631330529</c:v>
                </c:pt>
                <c:pt idx="4">
                  <c:v>0.38</c:v>
                </c:pt>
                <c:pt idx="5">
                  <c:v>0.33</c:v>
                </c:pt>
                <c:pt idx="6">
                  <c:v>0.30917601191835381</c:v>
                </c:pt>
                <c:pt idx="7">
                  <c:v>0.3</c:v>
                </c:pt>
                <c:pt idx="8">
                  <c:v>0.31</c:v>
                </c:pt>
                <c:pt idx="9">
                  <c:v>0.31</c:v>
                </c:pt>
                <c:pt idx="10">
                  <c:v>0.33</c:v>
                </c:pt>
                <c:pt idx="12">
                  <c:v>0.3265886834836188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AE-4C37-B284-508414E369F4}"/>
            </c:ext>
          </c:extLst>
        </c:ser>
        <c:ser>
          <c:idx val="0"/>
          <c:order val="4"/>
          <c:tx>
            <c:strRef>
              <c:f>'10-Year'!$A$3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'10-Year'!$B$2:$N$2</c:f>
              <c:numCache>
                <c:formatCode>General</c:formatCod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numCache>
            </c:numRef>
          </c:cat>
          <c:val>
            <c:numRef>
              <c:f>'10-Year'!$B$3:$N$3</c:f>
              <c:numCache>
                <c:formatCode>0%</c:formatCode>
                <c:ptCount val="13"/>
                <c:pt idx="0">
                  <c:v>0.26514072215640128</c:v>
                </c:pt>
                <c:pt idx="1">
                  <c:v>0.26731602243434566</c:v>
                </c:pt>
                <c:pt idx="2">
                  <c:v>0.2604363766060801</c:v>
                </c:pt>
                <c:pt idx="3">
                  <c:v>0.25319912601459926</c:v>
                </c:pt>
                <c:pt idx="4">
                  <c:v>0.28000000000000003</c:v>
                </c:pt>
                <c:pt idx="5">
                  <c:v>0.23</c:v>
                </c:pt>
                <c:pt idx="6">
                  <c:v>0.18585605673833624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2">
                  <c:v>0.17095372145363624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AE-4C37-B284-508414E3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220344"/>
        <c:axId val="171220736"/>
      </c:lineChart>
      <c:catAx>
        <c:axId val="17122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20736"/>
        <c:crosses val="autoZero"/>
        <c:auto val="1"/>
        <c:lblAlgn val="ctr"/>
        <c:lblOffset val="100"/>
        <c:noMultiLvlLbl val="0"/>
      </c:catAx>
      <c:valAx>
        <c:axId val="1712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20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561704</xdr:colOff>
      <xdr:row>23</xdr:row>
      <xdr:rowOff>102326</xdr:rowOff>
    </xdr:from>
    <xdr:to>
      <xdr:col>11</xdr:col>
      <xdr:colOff>8709</xdr:colOff>
      <xdr:row>35</xdr:row>
      <xdr:rowOff>123009</xdr:rowOff>
    </xdr:to>
    <xdr:graphicFrame macro="">
      <xdr:nvGraphicFramePr>
        <xdr:cNvPr id="118147" name="Chart 1">
          <a:extLst>
            <a:ext uri="{FF2B5EF4-FFF2-40B4-BE49-F238E27FC236}">
              <a16:creationId xmlns:a16="http://schemas.microsoft.com/office/drawing/2014/main" id="{00000000-0008-0000-0000-000083CD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266700</xdr:colOff>
      <xdr:row>0</xdr:row>
      <xdr:rowOff>114300</xdr:rowOff>
    </xdr:from>
    <xdr:to>
      <xdr:col>21</xdr:col>
      <xdr:colOff>480060</xdr:colOff>
      <xdr:row>16</xdr:row>
      <xdr:rowOff>160020</xdr:rowOff>
    </xdr:to>
    <xdr:pic>
      <xdr:nvPicPr>
        <xdr:cNvPr id="118148" name="Picture 1">
          <a:extLst>
            <a:ext uri="{FF2B5EF4-FFF2-40B4-BE49-F238E27FC236}">
              <a16:creationId xmlns:a16="http://schemas.microsoft.com/office/drawing/2014/main" id="{00000000-0008-0000-0000-000084C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560" y="114300"/>
          <a:ext cx="490728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77585</xdr:colOff>
      <xdr:row>18</xdr:row>
      <xdr:rowOff>111529</xdr:rowOff>
    </xdr:from>
    <xdr:to>
      <xdr:col>20</xdr:col>
      <xdr:colOff>639369</xdr:colOff>
      <xdr:row>35</xdr:row>
      <xdr:rowOff>17014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91949" y="3353493"/>
          <a:ext cx="4551893" cy="2967339"/>
        </a:xfrm>
        <a:prstGeom prst="rect">
          <a:avLst/>
        </a:prstGeom>
      </xdr:spPr>
    </xdr:pic>
    <xdr:clientData/>
  </xdr:twoCellAnchor>
  <xdr:twoCellAnchor editAs="oneCell">
    <xdr:from>
      <xdr:col>5</xdr:col>
      <xdr:colOff>617682</xdr:colOff>
      <xdr:row>36</xdr:row>
      <xdr:rowOff>20205</xdr:rowOff>
    </xdr:from>
    <xdr:to>
      <xdr:col>11</xdr:col>
      <xdr:colOff>64672</xdr:colOff>
      <xdr:row>48</xdr:row>
      <xdr:rowOff>43762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D5B603-7618-DE6E-BAC1-FCB1BEEE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57273" y="6618432"/>
          <a:ext cx="3551399" cy="2205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441960</xdr:colOff>
      <xdr:row>1</xdr:row>
      <xdr:rowOff>41910</xdr:rowOff>
    </xdr:from>
    <xdr:to>
      <xdr:col>22</xdr:col>
      <xdr:colOff>320040</xdr:colOff>
      <xdr:row>16</xdr:row>
      <xdr:rowOff>80010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tabSelected="1" zoomScale="110" zoomScaleNormal="110" workbookViewId="0">
      <selection activeCell="L14" sqref="L14"/>
    </sheetView>
  </sheetViews>
  <sheetFormatPr defaultRowHeight="14.25" x14ac:dyDescent="0.2"/>
  <cols>
    <col min="1" max="1" width="23.875" customWidth="1"/>
    <col min="2" max="2" width="12.375" customWidth="1"/>
    <col min="3" max="4" width="10.5" customWidth="1"/>
  </cols>
  <sheetData>
    <row r="1" spans="1:22" x14ac:dyDescent="0.2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22" ht="15" x14ac:dyDescent="0.25">
      <c r="A2" s="16"/>
      <c r="B2" s="17">
        <v>2013</v>
      </c>
      <c r="C2" s="17">
        <v>2014</v>
      </c>
      <c r="D2" s="17">
        <v>2015</v>
      </c>
      <c r="E2" s="17">
        <v>2016</v>
      </c>
      <c r="F2" s="17">
        <v>2017</v>
      </c>
      <c r="G2" s="17">
        <v>2018</v>
      </c>
      <c r="H2" s="17">
        <v>2019</v>
      </c>
      <c r="I2" s="17" t="s">
        <v>25</v>
      </c>
      <c r="J2" s="17">
        <v>2021</v>
      </c>
      <c r="K2" s="17">
        <v>2022</v>
      </c>
      <c r="L2" s="17">
        <v>2023</v>
      </c>
      <c r="M2" s="17">
        <f>'With Margin of Error'!A2</f>
        <v>2024</v>
      </c>
      <c r="N2" s="16"/>
      <c r="O2" s="16"/>
      <c r="P2" s="16"/>
      <c r="Q2" s="16"/>
      <c r="R2" s="16"/>
      <c r="S2" s="16"/>
      <c r="T2" s="16"/>
      <c r="U2" s="11"/>
      <c r="V2" s="11"/>
    </row>
    <row r="3" spans="1:22" ht="15" x14ac:dyDescent="0.25">
      <c r="A3" s="16" t="s">
        <v>0</v>
      </c>
      <c r="B3" s="18">
        <v>0.28000000000000003</v>
      </c>
      <c r="C3" s="18">
        <v>0.23</v>
      </c>
      <c r="D3" s="19">
        <v>0.18585605673833624</v>
      </c>
      <c r="E3" s="18">
        <v>0.17</v>
      </c>
      <c r="F3" s="18">
        <v>0.17</v>
      </c>
      <c r="G3" s="18">
        <v>0.17</v>
      </c>
      <c r="H3" s="18">
        <v>0.18</v>
      </c>
      <c r="J3" s="27">
        <v>0.17095372145363624</v>
      </c>
      <c r="K3" s="27">
        <v>0.157263553473458</v>
      </c>
      <c r="L3" s="27">
        <v>0.15579436487576601</v>
      </c>
      <c r="M3" s="18">
        <f>'With Margin of Error'!B4</f>
        <v>0</v>
      </c>
      <c r="N3" s="16"/>
      <c r="O3" s="16"/>
      <c r="P3" s="16"/>
      <c r="Q3" s="16"/>
      <c r="R3" s="16"/>
      <c r="S3" s="16"/>
      <c r="T3" s="16"/>
      <c r="U3" s="12"/>
      <c r="V3" s="12"/>
    </row>
    <row r="4" spans="1:22" ht="15" x14ac:dyDescent="0.25">
      <c r="A4" s="16" t="s">
        <v>1</v>
      </c>
      <c r="B4" s="18">
        <v>0.38</v>
      </c>
      <c r="C4" s="18">
        <v>0.33</v>
      </c>
      <c r="D4" s="18">
        <v>0.30917601191835381</v>
      </c>
      <c r="E4" s="18">
        <v>0.3</v>
      </c>
      <c r="F4" s="18">
        <v>0.31</v>
      </c>
      <c r="G4" s="18">
        <v>0.31</v>
      </c>
      <c r="H4" s="18">
        <v>0.33</v>
      </c>
      <c r="J4" s="27">
        <v>0.3265886834836188</v>
      </c>
      <c r="K4" s="27">
        <v>0.30327969758314199</v>
      </c>
      <c r="L4" s="27">
        <v>0.29674927935986101</v>
      </c>
      <c r="M4" s="18">
        <f>'With Margin of Error'!C4</f>
        <v>0</v>
      </c>
      <c r="N4" s="16"/>
      <c r="O4" s="16"/>
      <c r="P4" s="16"/>
      <c r="Q4" s="16"/>
      <c r="R4" s="16"/>
      <c r="S4" s="16"/>
      <c r="T4" s="16"/>
      <c r="U4" s="12"/>
      <c r="V4" s="12"/>
    </row>
    <row r="5" spans="1:22" ht="15" x14ac:dyDescent="0.25">
      <c r="A5" s="16" t="s">
        <v>6</v>
      </c>
      <c r="B5" s="18">
        <v>0.34</v>
      </c>
      <c r="C5" s="18">
        <v>0.31</v>
      </c>
      <c r="D5" s="18">
        <v>0.2724061715330035</v>
      </c>
      <c r="E5" s="18">
        <v>0.26</v>
      </c>
      <c r="F5" s="18">
        <v>0.25</v>
      </c>
      <c r="G5" s="18">
        <v>0.26</v>
      </c>
      <c r="H5" s="18">
        <v>0.3</v>
      </c>
      <c r="J5" s="27">
        <v>0.28884952459213376</v>
      </c>
      <c r="K5" s="27">
        <v>0.27449428043201501</v>
      </c>
      <c r="L5" s="27">
        <v>0.242120827867018</v>
      </c>
      <c r="M5" s="18">
        <f>'With Margin of Error'!F4</f>
        <v>0</v>
      </c>
      <c r="N5" s="16"/>
      <c r="O5" s="16"/>
      <c r="P5" s="16"/>
      <c r="Q5" s="16"/>
      <c r="R5" s="16"/>
      <c r="S5" s="16"/>
      <c r="T5" s="16"/>
      <c r="U5" s="12"/>
      <c r="V5" s="12"/>
    </row>
    <row r="6" spans="1:22" ht="15" x14ac:dyDescent="0.25">
      <c r="A6" s="16" t="s">
        <v>2</v>
      </c>
      <c r="B6" s="18">
        <v>0.33</v>
      </c>
      <c r="C6" s="18">
        <v>0.32</v>
      </c>
      <c r="D6" s="18">
        <v>0.30720039096606166</v>
      </c>
      <c r="E6" s="18">
        <v>0.28999999999999998</v>
      </c>
      <c r="F6" s="18">
        <v>0.28000000000000003</v>
      </c>
      <c r="G6" s="18">
        <v>0.26</v>
      </c>
      <c r="H6" s="18">
        <v>0.28999999999999998</v>
      </c>
      <c r="J6" s="27">
        <v>0.28678221121797925</v>
      </c>
      <c r="K6" s="28">
        <v>0.27690967795087501</v>
      </c>
      <c r="L6" s="26">
        <v>0.23759183511377599</v>
      </c>
      <c r="M6" s="18">
        <f>'With Margin of Error'!D4</f>
        <v>0</v>
      </c>
      <c r="N6" s="16"/>
      <c r="O6" s="16"/>
      <c r="P6" s="16"/>
      <c r="Q6" s="16"/>
      <c r="R6" s="16"/>
      <c r="S6" s="16"/>
      <c r="T6" s="16"/>
      <c r="U6" s="12"/>
      <c r="V6" s="12"/>
    </row>
    <row r="7" spans="1:22" ht="15" x14ac:dyDescent="0.25">
      <c r="A7" s="16" t="s">
        <v>3</v>
      </c>
      <c r="B7" s="18">
        <v>0.33</v>
      </c>
      <c r="C7" s="18">
        <v>0.31</v>
      </c>
      <c r="D7" s="18">
        <v>0.29746959907608367</v>
      </c>
      <c r="E7" s="18">
        <v>0.25</v>
      </c>
      <c r="F7" s="18">
        <v>0.25</v>
      </c>
      <c r="G7" s="18">
        <v>0.25</v>
      </c>
      <c r="H7" s="18">
        <v>0.3</v>
      </c>
      <c r="J7" s="27">
        <v>0.29227203005704633</v>
      </c>
      <c r="K7" s="27">
        <v>0.27541771965551898</v>
      </c>
      <c r="L7" s="27">
        <v>0.22992203644561299</v>
      </c>
      <c r="M7" s="18">
        <f>'With Margin of Error'!E4</f>
        <v>0</v>
      </c>
      <c r="N7" s="16"/>
      <c r="O7" s="16"/>
      <c r="P7" s="16"/>
      <c r="Q7" s="16"/>
      <c r="R7" s="16"/>
      <c r="S7" s="16"/>
      <c r="T7" s="16"/>
      <c r="U7" s="12"/>
      <c r="V7" s="12"/>
    </row>
    <row r="8" spans="1:22" x14ac:dyDescent="0.2">
      <c r="A8" s="16"/>
      <c r="B8" s="18"/>
      <c r="C8" s="18"/>
      <c r="D8" s="18"/>
      <c r="E8" s="16"/>
      <c r="F8" s="16"/>
      <c r="G8" s="16"/>
      <c r="M8" s="16"/>
      <c r="N8" s="16"/>
      <c r="O8" s="16"/>
      <c r="P8" s="16"/>
      <c r="Q8" s="16"/>
      <c r="R8" s="16"/>
      <c r="S8" s="16"/>
      <c r="T8" s="16"/>
    </row>
    <row r="9" spans="1:22" x14ac:dyDescent="0.2">
      <c r="A9" s="16" t="s">
        <v>5</v>
      </c>
      <c r="B9" s="18"/>
      <c r="C9" s="18"/>
      <c r="D9" s="18"/>
      <c r="E9" s="16"/>
      <c r="F9" s="16"/>
      <c r="G9" s="16"/>
      <c r="M9" s="16"/>
      <c r="N9" s="16"/>
      <c r="O9" s="16"/>
      <c r="P9" s="16"/>
      <c r="Q9" s="16"/>
      <c r="R9" s="16"/>
      <c r="S9" s="16"/>
      <c r="T9" s="16"/>
    </row>
    <row r="10" spans="1:22" x14ac:dyDescent="0.2">
      <c r="A10" s="16"/>
      <c r="B10" s="17">
        <v>2013</v>
      </c>
      <c r="C10" s="17">
        <v>2014</v>
      </c>
      <c r="D10" s="17">
        <v>2015</v>
      </c>
      <c r="E10" s="17">
        <v>2016</v>
      </c>
      <c r="F10" s="17">
        <v>2017</v>
      </c>
      <c r="G10" s="17">
        <v>2018</v>
      </c>
      <c r="H10" s="17">
        <v>2019</v>
      </c>
      <c r="I10" s="17" t="s">
        <v>25</v>
      </c>
      <c r="J10" s="17">
        <v>2021</v>
      </c>
      <c r="K10" s="17">
        <v>2022</v>
      </c>
      <c r="L10" s="17">
        <v>2023</v>
      </c>
      <c r="M10" s="17">
        <f>'With Margin of Error'!A11</f>
        <v>2024</v>
      </c>
      <c r="N10" s="16"/>
      <c r="O10" s="16"/>
      <c r="P10" s="16"/>
      <c r="Q10" s="16"/>
      <c r="R10" s="16"/>
      <c r="S10" s="16"/>
      <c r="T10" s="16"/>
    </row>
    <row r="11" spans="1:22" x14ac:dyDescent="0.2">
      <c r="A11" s="16" t="s">
        <v>0</v>
      </c>
      <c r="B11" s="18">
        <v>0.11</v>
      </c>
      <c r="C11" s="18">
        <v>0.09</v>
      </c>
      <c r="D11" s="18">
        <v>7.0574722348111463E-2</v>
      </c>
      <c r="E11" s="18">
        <v>7.0000000000000007E-2</v>
      </c>
      <c r="F11" s="18">
        <v>7.0000000000000007E-2</v>
      </c>
      <c r="G11" s="18">
        <v>7.0000000000000007E-2</v>
      </c>
      <c r="H11" s="18">
        <v>0.08</v>
      </c>
      <c r="J11" s="27">
        <v>7.4862058385739241E-2</v>
      </c>
      <c r="K11" s="27">
        <v>7.1379509305806194E-2</v>
      </c>
      <c r="L11" s="27">
        <v>7.0859966347226605E-2</v>
      </c>
      <c r="M11" s="18">
        <f>'With Margin of Error'!B13</f>
        <v>0</v>
      </c>
      <c r="N11" s="16"/>
      <c r="O11" s="16"/>
      <c r="P11" s="16"/>
      <c r="Q11" s="16"/>
      <c r="R11" s="16"/>
      <c r="S11" s="16"/>
      <c r="T11" s="16"/>
    </row>
    <row r="12" spans="1:22" x14ac:dyDescent="0.2">
      <c r="A12" s="16" t="s">
        <v>1</v>
      </c>
      <c r="B12" s="18">
        <v>0.16</v>
      </c>
      <c r="C12" s="18">
        <v>0.14000000000000001</v>
      </c>
      <c r="D12" s="18">
        <v>0.12274861974470129</v>
      </c>
      <c r="E12" s="18">
        <v>0.12</v>
      </c>
      <c r="F12" s="18">
        <v>0.13</v>
      </c>
      <c r="G12" s="18">
        <v>0.14000000000000001</v>
      </c>
      <c r="H12" s="18">
        <v>0.15</v>
      </c>
      <c r="J12" s="27">
        <v>0.14577418449854793</v>
      </c>
      <c r="K12" s="27">
        <v>0.135227051241218</v>
      </c>
      <c r="L12" s="27">
        <v>0.136367300368505</v>
      </c>
      <c r="M12" s="18">
        <f>'With Margin of Error'!C13</f>
        <v>0</v>
      </c>
      <c r="N12" s="16"/>
      <c r="O12" s="16"/>
      <c r="P12" s="16"/>
      <c r="Q12" s="16"/>
      <c r="R12" s="16"/>
      <c r="S12" s="16"/>
      <c r="T12" s="16"/>
    </row>
    <row r="13" spans="1:22" x14ac:dyDescent="0.2">
      <c r="A13" s="16" t="s">
        <v>6</v>
      </c>
      <c r="B13" s="18">
        <v>0.12</v>
      </c>
      <c r="C13" s="18">
        <v>0.11</v>
      </c>
      <c r="D13" s="18">
        <v>8.6590097607203598E-2</v>
      </c>
      <c r="E13" s="18">
        <v>0.09</v>
      </c>
      <c r="F13" s="18">
        <v>0.09</v>
      </c>
      <c r="G13" s="18">
        <v>0.09</v>
      </c>
      <c r="H13" s="18">
        <v>0.11</v>
      </c>
      <c r="J13" s="27">
        <v>9.4291895640978854E-2</v>
      </c>
      <c r="K13" s="27">
        <v>7.72173190159441E-2</v>
      </c>
      <c r="L13" s="27">
        <v>9.2250646651615503E-2</v>
      </c>
      <c r="M13" s="18">
        <f>'With Margin of Error'!F13</f>
        <v>0</v>
      </c>
      <c r="N13" s="16"/>
      <c r="O13" s="16"/>
      <c r="P13" s="16"/>
      <c r="Q13" s="16"/>
      <c r="R13" s="16"/>
      <c r="S13" s="16"/>
      <c r="T13" s="16"/>
    </row>
    <row r="14" spans="1:22" x14ac:dyDescent="0.2">
      <c r="A14" s="16" t="s">
        <v>2</v>
      </c>
      <c r="B14" s="18">
        <v>0.13</v>
      </c>
      <c r="C14" s="18">
        <v>0.11</v>
      </c>
      <c r="D14" s="18">
        <v>9.3022801430218238E-2</v>
      </c>
      <c r="E14" s="18">
        <v>0.09</v>
      </c>
      <c r="F14" s="18">
        <v>0.08</v>
      </c>
      <c r="G14" s="18">
        <v>0.08</v>
      </c>
      <c r="H14" s="18">
        <v>0.1</v>
      </c>
      <c r="J14" s="27">
        <v>8.8163825477174135E-2</v>
      </c>
      <c r="K14" s="28">
        <v>7.4522281765618398E-2</v>
      </c>
      <c r="L14" s="26">
        <v>8.8722584110616801E-2</v>
      </c>
      <c r="M14" s="18">
        <f>'With Margin of Error'!D13</f>
        <v>0</v>
      </c>
      <c r="N14" s="16"/>
      <c r="O14" s="16"/>
      <c r="P14" s="16"/>
      <c r="Q14" s="16"/>
      <c r="R14" s="16"/>
      <c r="S14" s="16"/>
      <c r="T14" s="16"/>
    </row>
    <row r="15" spans="1:22" x14ac:dyDescent="0.2">
      <c r="A15" s="16" t="s">
        <v>3</v>
      </c>
      <c r="B15" s="18">
        <v>0.13</v>
      </c>
      <c r="C15" s="18">
        <v>0.11</v>
      </c>
      <c r="D15" s="18">
        <v>0.10394988034739587</v>
      </c>
      <c r="E15" s="18">
        <v>0.09</v>
      </c>
      <c r="F15" s="18">
        <v>0.09</v>
      </c>
      <c r="G15" s="18">
        <v>0.09</v>
      </c>
      <c r="H15" s="18">
        <v>0.11</v>
      </c>
      <c r="J15" s="27">
        <v>9.996256107701848E-2</v>
      </c>
      <c r="K15" s="27">
        <v>7.9073698861291897E-2</v>
      </c>
      <c r="L15" s="27">
        <v>8.6033624639978296E-2</v>
      </c>
      <c r="M15" s="18">
        <f>'With Margin of Error'!E13</f>
        <v>0</v>
      </c>
      <c r="N15" s="16"/>
      <c r="O15" s="16"/>
      <c r="P15" s="16"/>
      <c r="Q15" s="16"/>
      <c r="R15" s="16"/>
      <c r="S15" s="16"/>
      <c r="T15" s="16"/>
    </row>
    <row r="16" spans="1:22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">
      <c r="A17" t="s">
        <v>23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">
      <c r="A18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">
      <c r="A21" s="16" t="s">
        <v>22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">
      <c r="A22" s="16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">
      <c r="A23" s="17">
        <v>2023</v>
      </c>
      <c r="B23" s="17"/>
      <c r="C23" s="17" t="s">
        <v>4</v>
      </c>
      <c r="D23" s="17" t="s">
        <v>21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">
      <c r="A24" s="16" t="s">
        <v>9</v>
      </c>
      <c r="B24" s="16"/>
      <c r="C24" s="18">
        <f>L3</f>
        <v>0.15579436487576601</v>
      </c>
      <c r="D24" s="18">
        <f>L11</f>
        <v>7.0859966347226605E-2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">
      <c r="A25" s="16" t="s">
        <v>1</v>
      </c>
      <c r="B25" s="16"/>
      <c r="C25" s="18">
        <f t="shared" ref="C25:C28" si="0">L4</f>
        <v>0.29674927935986101</v>
      </c>
      <c r="D25" s="18">
        <f t="shared" ref="D25:D28" si="1">L12</f>
        <v>0.136367300368505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">
      <c r="A26" s="16" t="s">
        <v>6</v>
      </c>
      <c r="B26" s="16"/>
      <c r="C26" s="18">
        <f t="shared" si="0"/>
        <v>0.242120827867018</v>
      </c>
      <c r="D26" s="18">
        <f t="shared" si="1"/>
        <v>9.2250646651615503E-2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">
      <c r="A27" s="16" t="s">
        <v>2</v>
      </c>
      <c r="B27" s="16"/>
      <c r="C27" s="18">
        <f t="shared" si="0"/>
        <v>0.23759183511377599</v>
      </c>
      <c r="D27" s="18">
        <f t="shared" si="1"/>
        <v>8.8722584110616801E-2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">
      <c r="A28" s="16" t="s">
        <v>3</v>
      </c>
      <c r="B28" s="16"/>
      <c r="C28" s="18">
        <f t="shared" si="0"/>
        <v>0.22992203644561299</v>
      </c>
      <c r="D28" s="18">
        <f t="shared" si="1"/>
        <v>8.6033624639978296E-2</v>
      </c>
      <c r="E28" s="16"/>
      <c r="F28" s="16"/>
      <c r="G28" s="16"/>
      <c r="H28" s="16"/>
      <c r="I28" s="16"/>
      <c r="J28" s="16"/>
      <c r="K28" s="16"/>
      <c r="L28" s="16"/>
      <c r="M28" s="16"/>
    </row>
    <row r="29" spans="1:17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9"/>
  <sheetViews>
    <sheetView workbookViewId="0">
      <selection activeCell="B13" sqref="B13:F17"/>
    </sheetView>
  </sheetViews>
  <sheetFormatPr defaultRowHeight="14.25" x14ac:dyDescent="0.2"/>
  <cols>
    <col min="1" max="1" width="16.5" customWidth="1"/>
    <col min="2" max="2" width="10.875" customWidth="1"/>
    <col min="3" max="3" width="16.625" customWidth="1"/>
    <col min="4" max="4" width="25.5" customWidth="1"/>
    <col min="5" max="5" width="19.875" customWidth="1"/>
    <col min="6" max="6" width="21.5" customWidth="1"/>
    <col min="7" max="7" width="9" customWidth="1"/>
  </cols>
  <sheetData>
    <row r="1" spans="1:12" x14ac:dyDescent="0.2">
      <c r="A1" t="s">
        <v>14</v>
      </c>
    </row>
    <row r="2" spans="1:12" x14ac:dyDescent="0.2">
      <c r="A2">
        <v>2024</v>
      </c>
    </row>
    <row r="3" spans="1:12" x14ac:dyDescent="0.2">
      <c r="A3" s="25"/>
      <c r="B3" s="25" t="s">
        <v>9</v>
      </c>
      <c r="C3" s="25" t="s">
        <v>1</v>
      </c>
      <c r="D3" s="25" t="s">
        <v>2</v>
      </c>
      <c r="E3" s="25" t="s">
        <v>10</v>
      </c>
      <c r="F3" s="25" t="s">
        <v>6</v>
      </c>
    </row>
    <row r="4" spans="1:12" x14ac:dyDescent="0.2">
      <c r="A4" t="s">
        <v>11</v>
      </c>
      <c r="B4" s="27"/>
      <c r="C4" s="27"/>
      <c r="D4" s="27"/>
      <c r="E4" s="27"/>
      <c r="F4" s="27"/>
    </row>
    <row r="5" spans="1:12" x14ac:dyDescent="0.2">
      <c r="A5" t="s">
        <v>12</v>
      </c>
      <c r="B5" s="26"/>
      <c r="C5" s="26"/>
      <c r="D5" s="26"/>
      <c r="E5" s="26"/>
      <c r="F5" s="26"/>
    </row>
    <row r="6" spans="1:12" x14ac:dyDescent="0.2">
      <c r="A6" t="s">
        <v>7</v>
      </c>
      <c r="B6" s="27"/>
      <c r="C6" s="27"/>
      <c r="D6" s="27"/>
      <c r="E6" s="27"/>
      <c r="F6" s="27"/>
    </row>
    <row r="7" spans="1:12" x14ac:dyDescent="0.2">
      <c r="A7" t="s">
        <v>8</v>
      </c>
      <c r="B7" s="27"/>
      <c r="C7" s="27"/>
      <c r="D7" s="27"/>
      <c r="E7" s="27"/>
      <c r="F7" s="27"/>
    </row>
    <row r="8" spans="1:12" x14ac:dyDescent="0.2">
      <c r="A8" t="s">
        <v>13</v>
      </c>
      <c r="B8" s="27"/>
      <c r="C8" s="27"/>
      <c r="D8" s="27"/>
      <c r="E8" s="27"/>
      <c r="F8" s="27"/>
    </row>
    <row r="9" spans="1:12" x14ac:dyDescent="0.2">
      <c r="I9" s="1"/>
      <c r="J9" s="1"/>
      <c r="K9" s="2"/>
      <c r="L9" s="1"/>
    </row>
    <row r="10" spans="1:12" x14ac:dyDescent="0.2">
      <c r="A10" t="s">
        <v>15</v>
      </c>
      <c r="I10" s="1"/>
      <c r="J10" s="1"/>
      <c r="K10" s="2"/>
      <c r="L10" s="1"/>
    </row>
    <row r="11" spans="1:12" x14ac:dyDescent="0.2">
      <c r="A11">
        <v>2024</v>
      </c>
      <c r="I11" s="1"/>
      <c r="J11" s="1"/>
      <c r="K11" s="2"/>
      <c r="L11" s="1"/>
    </row>
    <row r="12" spans="1:12" x14ac:dyDescent="0.2">
      <c r="A12" s="25"/>
      <c r="B12" s="25" t="s">
        <v>9</v>
      </c>
      <c r="C12" s="25" t="s">
        <v>1</v>
      </c>
      <c r="D12" s="25" t="s">
        <v>2</v>
      </c>
      <c r="E12" s="25" t="s">
        <v>10</v>
      </c>
      <c r="F12" s="25" t="s">
        <v>6</v>
      </c>
      <c r="I12" s="1"/>
      <c r="J12" s="1"/>
      <c r="K12" s="2"/>
      <c r="L12" s="1"/>
    </row>
    <row r="13" spans="1:12" x14ac:dyDescent="0.2">
      <c r="A13" t="s">
        <v>11</v>
      </c>
      <c r="B13" s="27"/>
      <c r="C13" s="27"/>
      <c r="D13" s="27"/>
      <c r="E13" s="27"/>
      <c r="F13" s="27"/>
      <c r="I13" s="1"/>
      <c r="J13" s="1"/>
      <c r="K13" s="2"/>
      <c r="L13" s="1"/>
    </row>
    <row r="14" spans="1:12" x14ac:dyDescent="0.2">
      <c r="A14" t="s">
        <v>12</v>
      </c>
      <c r="B14" s="26"/>
      <c r="C14" s="26"/>
      <c r="D14" s="26"/>
      <c r="E14" s="26"/>
      <c r="F14" s="26"/>
      <c r="I14" s="1"/>
      <c r="J14" s="1"/>
      <c r="K14" s="2"/>
      <c r="L14" s="1"/>
    </row>
    <row r="15" spans="1:12" x14ac:dyDescent="0.2">
      <c r="A15" t="s">
        <v>7</v>
      </c>
      <c r="B15" s="27"/>
      <c r="C15" s="27"/>
      <c r="D15" s="27"/>
      <c r="E15" s="27"/>
      <c r="F15" s="27"/>
      <c r="G15" s="1"/>
      <c r="H15" s="1"/>
      <c r="I15" s="2"/>
      <c r="J15" s="1"/>
    </row>
    <row r="16" spans="1:12" x14ac:dyDescent="0.2">
      <c r="A16" t="s">
        <v>8</v>
      </c>
      <c r="B16" s="27"/>
      <c r="C16" s="27"/>
      <c r="D16" s="27"/>
      <c r="E16" s="27"/>
      <c r="F16" s="27"/>
    </row>
    <row r="17" spans="1:12" x14ac:dyDescent="0.2">
      <c r="A17" t="s">
        <v>13</v>
      </c>
      <c r="B17" s="27"/>
      <c r="C17" s="27"/>
      <c r="D17" s="27"/>
      <c r="E17" s="27"/>
      <c r="F17" s="27"/>
    </row>
    <row r="20" spans="1:12" x14ac:dyDescent="0.2">
      <c r="A20" t="s">
        <v>14</v>
      </c>
    </row>
    <row r="21" spans="1:12" x14ac:dyDescent="0.2">
      <c r="A21">
        <v>2023</v>
      </c>
    </row>
    <row r="22" spans="1:12" x14ac:dyDescent="0.2">
      <c r="A22" s="25"/>
      <c r="B22" s="25" t="s">
        <v>9</v>
      </c>
      <c r="C22" s="25" t="s">
        <v>1</v>
      </c>
      <c r="D22" s="25" t="s">
        <v>2</v>
      </c>
      <c r="E22" s="25" t="s">
        <v>10</v>
      </c>
      <c r="F22" s="25" t="s">
        <v>6</v>
      </c>
    </row>
    <row r="23" spans="1:12" x14ac:dyDescent="0.2">
      <c r="A23" t="s">
        <v>11</v>
      </c>
      <c r="B23" s="27">
        <v>0.15579436487576601</v>
      </c>
      <c r="C23" s="27">
        <v>0.29674927935986101</v>
      </c>
      <c r="D23" s="27">
        <v>0.23759183511377599</v>
      </c>
      <c r="E23" s="27">
        <v>0.22992203644561299</v>
      </c>
      <c r="F23" s="27">
        <v>0.242120827867018</v>
      </c>
    </row>
    <row r="24" spans="1:12" x14ac:dyDescent="0.2">
      <c r="A24" t="s">
        <v>12</v>
      </c>
      <c r="B24" s="26">
        <v>1.13066872465711E-3</v>
      </c>
      <c r="C24" s="26">
        <v>4.4593158492817796E-3</v>
      </c>
      <c r="D24" s="26">
        <v>3.0178600408471101E-2</v>
      </c>
      <c r="E24" s="26">
        <v>2.9950751303714301E-2</v>
      </c>
      <c r="F24" s="26">
        <v>2.0337618536066401E-2</v>
      </c>
    </row>
    <row r="25" spans="1:12" x14ac:dyDescent="0.2">
      <c r="A25" t="s">
        <v>7</v>
      </c>
      <c r="B25" s="27">
        <v>0.154663696151109</v>
      </c>
      <c r="C25" s="27">
        <v>0.29228996351057901</v>
      </c>
      <c r="D25" s="27">
        <v>0.20741323470530501</v>
      </c>
      <c r="E25" s="27">
        <v>0.19997128514189899</v>
      </c>
      <c r="F25" s="27">
        <v>0.221783209330952</v>
      </c>
    </row>
    <row r="26" spans="1:12" x14ac:dyDescent="0.2">
      <c r="A26" t="s">
        <v>8</v>
      </c>
      <c r="B26" s="27">
        <v>0.15692503360042301</v>
      </c>
      <c r="C26" s="27">
        <v>0.301208595209142</v>
      </c>
      <c r="D26" s="27">
        <v>0.267770435522247</v>
      </c>
      <c r="E26" s="27">
        <v>0.25987278774932798</v>
      </c>
      <c r="F26" s="27">
        <v>0.26245844640308502</v>
      </c>
    </row>
    <row r="27" spans="1:12" x14ac:dyDescent="0.2">
      <c r="A27" t="s">
        <v>13</v>
      </c>
      <c r="B27" s="27">
        <v>4.4118194601062699E-3</v>
      </c>
      <c r="C27" s="27">
        <v>9.1350863913216198E-3</v>
      </c>
      <c r="D27" s="27">
        <v>7.7215000822592306E-2</v>
      </c>
      <c r="E27" s="27">
        <v>7.9188336755973199E-2</v>
      </c>
      <c r="F27" s="27">
        <v>5.1062496571703003E-2</v>
      </c>
    </row>
    <row r="28" spans="1:12" x14ac:dyDescent="0.2">
      <c r="I28" s="1"/>
      <c r="J28" s="1"/>
      <c r="K28" s="2"/>
      <c r="L28" s="1"/>
    </row>
    <row r="29" spans="1:12" x14ac:dyDescent="0.2">
      <c r="A29" t="s">
        <v>15</v>
      </c>
      <c r="I29" s="1"/>
      <c r="J29" s="1"/>
      <c r="K29" s="2"/>
      <c r="L29" s="1"/>
    </row>
    <row r="30" spans="1:12" x14ac:dyDescent="0.2">
      <c r="A30">
        <v>2023</v>
      </c>
      <c r="I30" s="1"/>
      <c r="J30" s="1"/>
      <c r="K30" s="2"/>
      <c r="L30" s="1"/>
    </row>
    <row r="31" spans="1:12" x14ac:dyDescent="0.2">
      <c r="A31" s="25"/>
      <c r="B31" s="25" t="s">
        <v>9</v>
      </c>
      <c r="C31" s="25" t="s">
        <v>1</v>
      </c>
      <c r="D31" s="25" t="s">
        <v>2</v>
      </c>
      <c r="E31" s="25" t="s">
        <v>10</v>
      </c>
      <c r="F31" s="25" t="s">
        <v>6</v>
      </c>
      <c r="I31" s="1"/>
      <c r="J31" s="1"/>
      <c r="K31" s="2"/>
      <c r="L31" s="1"/>
    </row>
    <row r="32" spans="1:12" x14ac:dyDescent="0.2">
      <c r="A32" t="s">
        <v>11</v>
      </c>
      <c r="B32" s="27">
        <v>7.0859966347226605E-2</v>
      </c>
      <c r="C32" s="27">
        <v>0.136367300368505</v>
      </c>
      <c r="D32" s="27">
        <v>8.8722584110616801E-2</v>
      </c>
      <c r="E32" s="27">
        <v>8.6033624639978296E-2</v>
      </c>
      <c r="F32" s="27">
        <v>9.2250646651615503E-2</v>
      </c>
      <c r="I32" s="1"/>
      <c r="J32" s="1"/>
      <c r="K32" s="2"/>
      <c r="L32" s="1"/>
    </row>
    <row r="33" spans="1:12" x14ac:dyDescent="0.2">
      <c r="A33" t="s">
        <v>12</v>
      </c>
      <c r="B33" s="26">
        <v>4.9172668963703297E-4</v>
      </c>
      <c r="C33" s="26">
        <v>2.21279136965918E-3</v>
      </c>
      <c r="D33" s="26">
        <v>9.6860354656331908E-3</v>
      </c>
      <c r="E33" s="26">
        <v>1.16671382060149E-2</v>
      </c>
      <c r="F33" s="26">
        <v>6.6018891933423002E-3</v>
      </c>
      <c r="I33" s="1"/>
      <c r="J33" s="1"/>
      <c r="K33" s="2"/>
      <c r="L33" s="1"/>
    </row>
    <row r="34" spans="1:12" x14ac:dyDescent="0.2">
      <c r="A34" t="s">
        <v>7</v>
      </c>
      <c r="B34" s="27">
        <v>7.0368239657589607E-2</v>
      </c>
      <c r="C34" s="27">
        <v>0.13415450899884601</v>
      </c>
      <c r="D34" s="27">
        <v>7.9036548644983606E-2</v>
      </c>
      <c r="E34" s="27">
        <v>7.4366486433963402E-2</v>
      </c>
      <c r="F34" s="27">
        <v>8.5648757458273203E-2</v>
      </c>
      <c r="G34" s="1"/>
      <c r="H34" s="1"/>
      <c r="I34" s="2"/>
      <c r="J34" s="1"/>
    </row>
    <row r="35" spans="1:12" x14ac:dyDescent="0.2">
      <c r="A35" t="s">
        <v>8</v>
      </c>
      <c r="B35" s="27">
        <v>7.13516930368637E-2</v>
      </c>
      <c r="C35" s="27">
        <v>0.13858009173816399</v>
      </c>
      <c r="D35" s="27">
        <v>9.8408619576249995E-2</v>
      </c>
      <c r="E35" s="27">
        <v>9.7700762845993203E-2</v>
      </c>
      <c r="F35" s="27">
        <v>9.8852535844957803E-2</v>
      </c>
    </row>
    <row r="36" spans="1:12" x14ac:dyDescent="0.2">
      <c r="A36" t="s">
        <v>13</v>
      </c>
      <c r="B36" s="27">
        <v>4.2184891581034502E-3</v>
      </c>
      <c r="C36" s="27">
        <v>9.8642557505315507E-3</v>
      </c>
      <c r="D36" s="27">
        <v>6.6366050034912999E-2</v>
      </c>
      <c r="E36" s="27">
        <v>8.2438526347107605E-2</v>
      </c>
      <c r="F36" s="27">
        <v>4.3504372556522897E-2</v>
      </c>
    </row>
    <row r="39" spans="1:12" x14ac:dyDescent="0.2">
      <c r="A39" t="s">
        <v>14</v>
      </c>
    </row>
    <row r="40" spans="1:12" x14ac:dyDescent="0.2">
      <c r="A40">
        <v>2022</v>
      </c>
    </row>
    <row r="41" spans="1:12" x14ac:dyDescent="0.2">
      <c r="A41" s="25"/>
      <c r="B41" s="25" t="s">
        <v>9</v>
      </c>
      <c r="C41" s="25" t="s">
        <v>1</v>
      </c>
      <c r="D41" s="25" t="s">
        <v>2</v>
      </c>
      <c r="E41" s="25" t="s">
        <v>10</v>
      </c>
      <c r="F41" s="25" t="s">
        <v>6</v>
      </c>
    </row>
    <row r="42" spans="1:12" x14ac:dyDescent="0.2">
      <c r="A42" t="s">
        <v>11</v>
      </c>
      <c r="B42" s="27">
        <v>0.157263553473458</v>
      </c>
      <c r="C42" s="27">
        <v>0.30327969758314199</v>
      </c>
      <c r="D42" s="27">
        <v>0.27690967795087501</v>
      </c>
      <c r="E42" s="27">
        <v>0.27541771965551898</v>
      </c>
      <c r="F42" s="27">
        <v>0.27449428043201501</v>
      </c>
    </row>
    <row r="43" spans="1:12" x14ac:dyDescent="0.2">
      <c r="A43" t="s">
        <v>12</v>
      </c>
      <c r="B43" s="26">
        <v>1.0870608459062001E-3</v>
      </c>
      <c r="C43" s="26">
        <v>4.18019893718472E-3</v>
      </c>
      <c r="D43" s="26">
        <v>3.2981807462303399E-2</v>
      </c>
      <c r="E43" s="26">
        <v>3.8419851473899598E-2</v>
      </c>
      <c r="F43" s="26">
        <v>2.25248210937978E-2</v>
      </c>
    </row>
    <row r="44" spans="1:12" x14ac:dyDescent="0.2">
      <c r="A44" t="s">
        <v>7</v>
      </c>
      <c r="B44" s="27">
        <v>0.15617649262755101</v>
      </c>
      <c r="C44" s="27">
        <v>0.29909949864595697</v>
      </c>
      <c r="D44" s="27">
        <v>0.24392787048857101</v>
      </c>
      <c r="E44" s="27">
        <v>0.23699786818162</v>
      </c>
      <c r="F44" s="27">
        <v>0.25196945933821702</v>
      </c>
    </row>
    <row r="45" spans="1:12" x14ac:dyDescent="0.2">
      <c r="A45" t="s">
        <v>8</v>
      </c>
      <c r="B45" s="27">
        <v>0.15835061431936401</v>
      </c>
      <c r="C45" s="27">
        <v>0.30745989652032701</v>
      </c>
      <c r="D45" s="27">
        <v>0.30989148541317801</v>
      </c>
      <c r="E45" s="27">
        <v>0.31383757112941901</v>
      </c>
      <c r="F45" s="27">
        <v>0.29701910152581301</v>
      </c>
    </row>
    <row r="46" spans="1:12" x14ac:dyDescent="0.2">
      <c r="A46" t="s">
        <v>13</v>
      </c>
      <c r="B46" s="27">
        <v>4.2020369459640199E-3</v>
      </c>
      <c r="C46" s="27">
        <v>8.3789135552425707E-3</v>
      </c>
      <c r="D46" s="27">
        <v>7.2405309660865502E-2</v>
      </c>
      <c r="E46" s="27">
        <v>8.4800400061743705E-2</v>
      </c>
      <c r="F46" s="27">
        <v>4.9884100825054199E-2</v>
      </c>
    </row>
    <row r="47" spans="1:12" x14ac:dyDescent="0.2">
      <c r="I47" s="1"/>
      <c r="J47" s="1"/>
      <c r="K47" s="2"/>
      <c r="L47" s="1"/>
    </row>
    <row r="48" spans="1:12" x14ac:dyDescent="0.2">
      <c r="A48" t="s">
        <v>15</v>
      </c>
      <c r="I48" s="1"/>
      <c r="J48" s="1"/>
      <c r="K48" s="2"/>
      <c r="L48" s="1"/>
    </row>
    <row r="49" spans="1:12" x14ac:dyDescent="0.2">
      <c r="A49">
        <v>2022</v>
      </c>
      <c r="I49" s="1"/>
      <c r="J49" s="1"/>
      <c r="K49" s="2"/>
      <c r="L49" s="1"/>
    </row>
    <row r="50" spans="1:12" x14ac:dyDescent="0.2">
      <c r="A50" s="25"/>
      <c r="B50" s="25" t="s">
        <v>9</v>
      </c>
      <c r="C50" s="25" t="s">
        <v>1</v>
      </c>
      <c r="D50" s="25" t="s">
        <v>2</v>
      </c>
      <c r="E50" s="25" t="s">
        <v>10</v>
      </c>
      <c r="F50" s="25" t="s">
        <v>6</v>
      </c>
      <c r="I50" s="1"/>
      <c r="J50" s="1"/>
      <c r="K50" s="2"/>
      <c r="L50" s="1"/>
    </row>
    <row r="51" spans="1:12" x14ac:dyDescent="0.2">
      <c r="A51" t="s">
        <v>11</v>
      </c>
      <c r="B51" s="27">
        <v>7.1379509305806194E-2</v>
      </c>
      <c r="C51" s="27">
        <v>0.135227051241218</v>
      </c>
      <c r="D51" s="27">
        <v>7.4522281765618398E-2</v>
      </c>
      <c r="E51" s="27">
        <v>7.9073698861291897E-2</v>
      </c>
      <c r="F51" s="27">
        <v>7.72173190159441E-2</v>
      </c>
      <c r="I51" s="1"/>
      <c r="J51" s="1"/>
      <c r="K51" s="2"/>
      <c r="L51" s="1"/>
    </row>
    <row r="52" spans="1:12" x14ac:dyDescent="0.2">
      <c r="A52" t="s">
        <v>12</v>
      </c>
      <c r="B52" s="26">
        <v>4.9285834087644002E-4</v>
      </c>
      <c r="C52" s="26">
        <v>2.6285556777868799E-3</v>
      </c>
      <c r="D52" s="26">
        <v>8.3212607009516201E-3</v>
      </c>
      <c r="E52" s="26">
        <v>9.9546780468910499E-3</v>
      </c>
      <c r="F52" s="26">
        <v>6.1932669291656604E-3</v>
      </c>
      <c r="I52" s="1"/>
      <c r="J52" s="1"/>
      <c r="K52" s="2"/>
      <c r="L52" s="1"/>
    </row>
    <row r="53" spans="1:12" x14ac:dyDescent="0.2">
      <c r="A53" t="s">
        <v>7</v>
      </c>
      <c r="B53" s="27">
        <v>7.0886650964929798E-2</v>
      </c>
      <c r="C53" s="27">
        <v>0.13259849556343201</v>
      </c>
      <c r="D53" s="27">
        <v>6.6201021064666798E-2</v>
      </c>
      <c r="E53" s="27">
        <v>6.9119020814400897E-2</v>
      </c>
      <c r="F53" s="27">
        <v>7.1024052086778394E-2</v>
      </c>
      <c r="G53" s="1"/>
      <c r="H53" s="1"/>
      <c r="I53" s="2"/>
      <c r="J53" s="1"/>
    </row>
    <row r="54" spans="1:12" x14ac:dyDescent="0.2">
      <c r="A54" t="s">
        <v>8</v>
      </c>
      <c r="B54" s="27">
        <v>7.18723676466827E-2</v>
      </c>
      <c r="C54" s="27">
        <v>0.137855606919005</v>
      </c>
      <c r="D54" s="27">
        <v>8.2843542466569997E-2</v>
      </c>
      <c r="E54" s="27">
        <v>8.9028376908182993E-2</v>
      </c>
      <c r="F54" s="27">
        <v>8.3410585945109694E-2</v>
      </c>
    </row>
    <row r="55" spans="1:12" x14ac:dyDescent="0.2">
      <c r="A55" t="s">
        <v>13</v>
      </c>
      <c r="B55" s="27">
        <v>4.1974221534627201E-3</v>
      </c>
      <c r="C55" s="27">
        <v>1.18164684686804E-2</v>
      </c>
      <c r="D55" s="27">
        <v>6.7879257365539195E-2</v>
      </c>
      <c r="E55" s="27">
        <v>7.6529568029470904E-2</v>
      </c>
      <c r="F55" s="27">
        <v>4.8757247160186999E-2</v>
      </c>
    </row>
    <row r="56" spans="1:12" x14ac:dyDescent="0.2">
      <c r="B56" s="27"/>
      <c r="C56" s="27"/>
      <c r="D56" s="27"/>
      <c r="E56" s="27"/>
      <c r="F56" s="27"/>
    </row>
    <row r="58" spans="1:12" x14ac:dyDescent="0.2">
      <c r="A58" t="s">
        <v>14</v>
      </c>
    </row>
    <row r="59" spans="1:12" x14ac:dyDescent="0.2">
      <c r="A59">
        <v>2021</v>
      </c>
    </row>
    <row r="60" spans="1:12" x14ac:dyDescent="0.2">
      <c r="A60" s="25"/>
      <c r="B60" s="25" t="s">
        <v>9</v>
      </c>
      <c r="C60" s="25" t="s">
        <v>1</v>
      </c>
      <c r="D60" s="25" t="s">
        <v>2</v>
      </c>
      <c r="E60" s="25" t="s">
        <v>10</v>
      </c>
      <c r="F60" s="25" t="s">
        <v>6</v>
      </c>
    </row>
    <row r="61" spans="1:12" x14ac:dyDescent="0.2">
      <c r="A61" t="s">
        <v>11</v>
      </c>
      <c r="B61" s="27">
        <v>0.17095372145363624</v>
      </c>
      <c r="C61" s="27">
        <v>0.3265886834836188</v>
      </c>
      <c r="D61" s="27">
        <v>0.28884952459213376</v>
      </c>
      <c r="E61" s="27">
        <v>0.28678221121797925</v>
      </c>
      <c r="F61" s="27">
        <v>0.29227203005704633</v>
      </c>
    </row>
    <row r="62" spans="1:12" x14ac:dyDescent="0.2">
      <c r="A62" t="s">
        <v>12</v>
      </c>
      <c r="B62" s="26">
        <v>1.1108718166961109E-3</v>
      </c>
      <c r="C62" s="26">
        <v>4.3670918341950915E-3</v>
      </c>
      <c r="D62" s="26">
        <v>3.4927024403901455E-2</v>
      </c>
      <c r="E62" s="26">
        <v>3.6729811361300858E-2</v>
      </c>
      <c r="F62" s="26">
        <v>2.5951980492616551E-2</v>
      </c>
    </row>
    <row r="63" spans="1:12" x14ac:dyDescent="0.2">
      <c r="A63" t="s">
        <v>7</v>
      </c>
      <c r="B63" s="27">
        <v>0.16984284963694013</v>
      </c>
      <c r="C63" s="27">
        <v>0.32222159164942371</v>
      </c>
      <c r="D63" s="27">
        <v>0.25392250018823231</v>
      </c>
      <c r="E63" s="27">
        <v>0.25005239985667838</v>
      </c>
      <c r="F63" s="27">
        <v>0.26632004956442978</v>
      </c>
    </row>
    <row r="64" spans="1:12" x14ac:dyDescent="0.2">
      <c r="A64" t="s">
        <v>8</v>
      </c>
      <c r="B64" s="27">
        <v>0.17206459327033236</v>
      </c>
      <c r="C64" s="27">
        <v>0.33095577531781389</v>
      </c>
      <c r="D64" s="27">
        <v>0.3237765489960352</v>
      </c>
      <c r="E64" s="27">
        <v>0.32351202257928013</v>
      </c>
      <c r="F64" s="27">
        <v>0.31822401054966287</v>
      </c>
    </row>
    <row r="65" spans="1:12" x14ac:dyDescent="0.2">
      <c r="A65" t="s">
        <v>13</v>
      </c>
      <c r="B65" s="27">
        <v>3.9502036603033834E-3</v>
      </c>
      <c r="C65" s="27">
        <v>8.1287785116785326E-3</v>
      </c>
      <c r="D65" s="27">
        <v>7.3506209539946299E-2</v>
      </c>
      <c r="E65" s="27">
        <v>7.7857523688075206E-2</v>
      </c>
      <c r="F65" s="27">
        <v>5.3978069443189815E-2</v>
      </c>
    </row>
    <row r="66" spans="1:12" x14ac:dyDescent="0.2">
      <c r="I66" s="1"/>
      <c r="J66" s="1"/>
      <c r="K66" s="2"/>
      <c r="L66" s="1"/>
    </row>
    <row r="67" spans="1:12" x14ac:dyDescent="0.2">
      <c r="A67" t="s">
        <v>15</v>
      </c>
      <c r="I67" s="1"/>
      <c r="J67" s="1"/>
      <c r="K67" s="2"/>
      <c r="L67" s="1"/>
    </row>
    <row r="68" spans="1:12" x14ac:dyDescent="0.2">
      <c r="A68">
        <v>2021</v>
      </c>
      <c r="I68" s="1"/>
      <c r="J68" s="1"/>
      <c r="K68" s="2"/>
      <c r="L68" s="1"/>
    </row>
    <row r="69" spans="1:12" x14ac:dyDescent="0.2">
      <c r="A69" s="25"/>
      <c r="B69" s="25" t="s">
        <v>9</v>
      </c>
      <c r="C69" s="25" t="s">
        <v>1</v>
      </c>
      <c r="D69" s="25" t="s">
        <v>2</v>
      </c>
      <c r="E69" s="25" t="s">
        <v>10</v>
      </c>
      <c r="F69" s="25" t="s">
        <v>6</v>
      </c>
      <c r="I69" s="1"/>
      <c r="J69" s="1"/>
      <c r="K69" s="2"/>
      <c r="L69" s="1"/>
    </row>
    <row r="70" spans="1:12" x14ac:dyDescent="0.2">
      <c r="A70" t="s">
        <v>11</v>
      </c>
      <c r="B70" s="27">
        <v>7.4862058385739241E-2</v>
      </c>
      <c r="C70" s="27">
        <v>0.14577418449854793</v>
      </c>
      <c r="D70" s="27">
        <v>9.4291895640978854E-2</v>
      </c>
      <c r="E70" s="27">
        <v>8.8163825477174135E-2</v>
      </c>
      <c r="F70" s="27">
        <v>9.996256107701848E-2</v>
      </c>
      <c r="I70" s="1"/>
      <c r="J70" s="1"/>
      <c r="K70" s="2"/>
      <c r="L70" s="1"/>
    </row>
    <row r="71" spans="1:12" x14ac:dyDescent="0.2">
      <c r="A71" t="s">
        <v>12</v>
      </c>
      <c r="B71" s="26">
        <v>4.7811039369918048E-4</v>
      </c>
      <c r="C71" s="26">
        <v>2.6383382442329044E-3</v>
      </c>
      <c r="D71" s="26">
        <v>1.0375446696271698E-2</v>
      </c>
      <c r="E71" s="26">
        <v>1.0375686270810288E-2</v>
      </c>
      <c r="F71" s="26">
        <v>8.287783051396453E-3</v>
      </c>
      <c r="I71" s="1"/>
      <c r="J71" s="1"/>
      <c r="K71" s="2"/>
      <c r="L71" s="1"/>
    </row>
    <row r="72" spans="1:12" x14ac:dyDescent="0.2">
      <c r="A72" t="s">
        <v>7</v>
      </c>
      <c r="B72" s="27">
        <v>7.4383947992040067E-2</v>
      </c>
      <c r="C72" s="27">
        <v>0.14313584625431502</v>
      </c>
      <c r="D72" s="27">
        <v>8.391644894470715E-2</v>
      </c>
      <c r="E72" s="27">
        <v>7.7788139206363849E-2</v>
      </c>
      <c r="F72" s="27">
        <v>9.1674778025622031E-2</v>
      </c>
      <c r="G72" s="1"/>
      <c r="H72" s="1"/>
      <c r="I72" s="2"/>
      <c r="J72" s="1"/>
    </row>
    <row r="73" spans="1:12" x14ac:dyDescent="0.2">
      <c r="A73" t="s">
        <v>8</v>
      </c>
      <c r="B73" s="27">
        <v>7.5340168779438416E-2</v>
      </c>
      <c r="C73" s="27">
        <v>0.14841252274278083</v>
      </c>
      <c r="D73" s="27">
        <v>0.10466734233725056</v>
      </c>
      <c r="E73" s="27">
        <v>9.8539511747984421E-2</v>
      </c>
      <c r="F73" s="27">
        <v>0.10825034412841493</v>
      </c>
    </row>
    <row r="74" spans="1:12" x14ac:dyDescent="0.2">
      <c r="A74" t="s">
        <v>13</v>
      </c>
      <c r="B74" s="27">
        <v>3.8824021473322303E-3</v>
      </c>
      <c r="C74" s="27">
        <v>1.1002311839541251E-2</v>
      </c>
      <c r="D74" s="27">
        <v>6.6890822233118707E-2</v>
      </c>
      <c r="E74" s="27">
        <v>7.1541905460929464E-2</v>
      </c>
      <c r="F74" s="27">
        <v>5.0400529302256282E-2</v>
      </c>
    </row>
    <row r="77" spans="1:12" x14ac:dyDescent="0.2">
      <c r="A77" t="s">
        <v>14</v>
      </c>
    </row>
    <row r="78" spans="1:12" x14ac:dyDescent="0.2">
      <c r="A78">
        <v>2019</v>
      </c>
    </row>
    <row r="79" spans="1:12" x14ac:dyDescent="0.2">
      <c r="A79" s="25"/>
      <c r="B79" s="25" t="s">
        <v>9</v>
      </c>
      <c r="C79" s="25" t="s">
        <v>1</v>
      </c>
      <c r="D79" s="25" t="s">
        <v>2</v>
      </c>
      <c r="E79" s="25" t="s">
        <v>10</v>
      </c>
      <c r="F79" s="25" t="s">
        <v>6</v>
      </c>
    </row>
    <row r="80" spans="1:12" x14ac:dyDescent="0.2">
      <c r="A80" t="s">
        <v>11</v>
      </c>
      <c r="B80" s="27">
        <v>0.18067504724969924</v>
      </c>
      <c r="C80" s="27">
        <v>0.33091805665637641</v>
      </c>
      <c r="D80" s="27">
        <v>0.29997185613970473</v>
      </c>
      <c r="E80" s="27">
        <v>0.29192477004078482</v>
      </c>
      <c r="F80" s="27">
        <v>0.29520897478239561</v>
      </c>
    </row>
    <row r="81" spans="1:12" x14ac:dyDescent="0.2">
      <c r="A81" t="s">
        <v>12</v>
      </c>
      <c r="B81" s="26">
        <v>1.0734590704273867E-3</v>
      </c>
      <c r="C81" s="26">
        <v>4.8382785362062466E-3</v>
      </c>
      <c r="D81" s="26">
        <v>2.8822073934440029E-2</v>
      </c>
      <c r="E81" s="26">
        <v>2.7483279279824836E-2</v>
      </c>
      <c r="F81" s="26">
        <v>2.3184562292807378E-2</v>
      </c>
    </row>
    <row r="82" spans="1:12" x14ac:dyDescent="0.2">
      <c r="A82" t="s">
        <v>7</v>
      </c>
      <c r="B82" s="27">
        <v>0.17960158817927185</v>
      </c>
      <c r="C82" s="27">
        <v>0.32607977812017019</v>
      </c>
      <c r="D82" s="27">
        <v>0.2711497822052647</v>
      </c>
      <c r="E82" s="27">
        <v>0.26444149076095996</v>
      </c>
      <c r="F82" s="27">
        <v>0.27202441248958825</v>
      </c>
    </row>
    <row r="83" spans="1:12" x14ac:dyDescent="0.2">
      <c r="A83" t="s">
        <v>8</v>
      </c>
      <c r="B83" s="27">
        <v>0.18174850632012662</v>
      </c>
      <c r="C83" s="27">
        <v>0.33575633519258263</v>
      </c>
      <c r="D83" s="27">
        <v>0.32879393007414476</v>
      </c>
      <c r="E83" s="27">
        <v>0.31940804932060968</v>
      </c>
      <c r="F83" s="27">
        <v>0.31839353707520296</v>
      </c>
    </row>
    <row r="84" spans="1:12" x14ac:dyDescent="0.2">
      <c r="A84" t="s">
        <v>13</v>
      </c>
      <c r="B84" s="27">
        <v>3.6117810143706441E-3</v>
      </c>
      <c r="C84" s="27">
        <v>8.8880092772523327E-3</v>
      </c>
      <c r="D84" s="27">
        <v>5.8408871468146162E-2</v>
      </c>
      <c r="E84" s="27">
        <v>5.7231048444756211E-2</v>
      </c>
      <c r="F84" s="27">
        <v>4.7742311530336513E-2</v>
      </c>
    </row>
    <row r="85" spans="1:12" x14ac:dyDescent="0.2">
      <c r="I85" s="1"/>
      <c r="J85" s="1"/>
      <c r="K85" s="2"/>
      <c r="L85" s="1"/>
    </row>
    <row r="86" spans="1:12" x14ac:dyDescent="0.2">
      <c r="A86" t="s">
        <v>15</v>
      </c>
      <c r="I86" s="1"/>
      <c r="J86" s="1"/>
      <c r="K86" s="2"/>
      <c r="L86" s="1"/>
    </row>
    <row r="87" spans="1:12" x14ac:dyDescent="0.2">
      <c r="A87">
        <v>2019</v>
      </c>
      <c r="I87" s="1"/>
      <c r="J87" s="1"/>
      <c r="K87" s="2"/>
      <c r="L87" s="1"/>
    </row>
    <row r="88" spans="1:12" x14ac:dyDescent="0.2">
      <c r="A88" s="25"/>
      <c r="B88" s="25" t="s">
        <v>9</v>
      </c>
      <c r="C88" s="25" t="s">
        <v>1</v>
      </c>
      <c r="D88" s="25" t="s">
        <v>2</v>
      </c>
      <c r="E88" s="25" t="s">
        <v>10</v>
      </c>
      <c r="F88" s="25" t="s">
        <v>6</v>
      </c>
      <c r="I88" s="1"/>
      <c r="J88" s="1"/>
      <c r="K88" s="2"/>
      <c r="L88" s="1"/>
    </row>
    <row r="89" spans="1:12" x14ac:dyDescent="0.2">
      <c r="A89" t="s">
        <v>11</v>
      </c>
      <c r="B89" s="27">
        <v>7.8733771692366367E-2</v>
      </c>
      <c r="C89" s="27">
        <v>0.14772327460138424</v>
      </c>
      <c r="D89" s="27">
        <v>0.10636377657497867</v>
      </c>
      <c r="E89" s="27">
        <v>9.5237252010637541E-2</v>
      </c>
      <c r="F89" s="27">
        <v>0.10569341432246876</v>
      </c>
      <c r="I89" s="1"/>
      <c r="J89" s="1"/>
      <c r="K89" s="2"/>
      <c r="L89" s="1"/>
    </row>
    <row r="90" spans="1:12" x14ac:dyDescent="0.2">
      <c r="A90" t="s">
        <v>12</v>
      </c>
      <c r="B90" s="26">
        <v>5.4855522776998456E-4</v>
      </c>
      <c r="C90" s="26">
        <v>2.6290769664609986E-3</v>
      </c>
      <c r="D90" s="26">
        <v>1.1188536764014411E-2</v>
      </c>
      <c r="E90" s="26">
        <v>9.8471486637752535E-3</v>
      </c>
      <c r="F90" s="26">
        <v>8.0985368440916767E-3</v>
      </c>
      <c r="I90" s="1"/>
      <c r="J90" s="1"/>
      <c r="K90" s="2"/>
      <c r="L90" s="1"/>
    </row>
    <row r="91" spans="1:12" x14ac:dyDescent="0.2">
      <c r="A91" t="s">
        <v>7</v>
      </c>
      <c r="B91" s="27">
        <v>7.8185216464596377E-2</v>
      </c>
      <c r="C91" s="27">
        <v>0.14509419763492323</v>
      </c>
      <c r="D91" s="27">
        <v>9.5175239810964263E-2</v>
      </c>
      <c r="E91" s="27">
        <v>8.5390103346862284E-2</v>
      </c>
      <c r="F91" s="27">
        <v>9.7594877478377084E-2</v>
      </c>
      <c r="G91" s="1"/>
      <c r="H91" s="1"/>
      <c r="I91" s="2"/>
      <c r="J91" s="1"/>
    </row>
    <row r="92" spans="1:12" x14ac:dyDescent="0.2">
      <c r="A92" t="s">
        <v>8</v>
      </c>
      <c r="B92" s="27">
        <v>7.9282326920136356E-2</v>
      </c>
      <c r="C92" s="27">
        <v>0.15035235156784524</v>
      </c>
      <c r="D92" s="27">
        <v>0.11755231333899308</v>
      </c>
      <c r="E92" s="27">
        <v>0.1050844006744128</v>
      </c>
      <c r="F92" s="27">
        <v>0.11379195116656043</v>
      </c>
    </row>
    <row r="93" spans="1:12" x14ac:dyDescent="0.2">
      <c r="A93" t="s">
        <v>13</v>
      </c>
      <c r="B93" s="27">
        <v>4.2353899273532593E-3</v>
      </c>
      <c r="C93" s="27">
        <v>1.0819033657547451E-2</v>
      </c>
      <c r="D93" s="27">
        <v>6.3946038066721403E-2</v>
      </c>
      <c r="E93" s="27">
        <v>6.2854696915542074E-2</v>
      </c>
      <c r="F93" s="27">
        <v>4.6579275853035895E-2</v>
      </c>
    </row>
    <row r="96" spans="1:12" x14ac:dyDescent="0.2">
      <c r="A96" t="s">
        <v>14</v>
      </c>
    </row>
    <row r="97" spans="1:12" x14ac:dyDescent="0.2">
      <c r="A97">
        <v>2018</v>
      </c>
    </row>
    <row r="98" spans="1:12" x14ac:dyDescent="0.2">
      <c r="A98" s="25"/>
      <c r="B98" s="25" t="s">
        <v>9</v>
      </c>
      <c r="C98" s="25" t="s">
        <v>1</v>
      </c>
      <c r="D98" s="25" t="s">
        <v>2</v>
      </c>
      <c r="E98" s="25" t="s">
        <v>10</v>
      </c>
      <c r="F98" s="25" t="s">
        <v>6</v>
      </c>
    </row>
    <row r="99" spans="1:12" x14ac:dyDescent="0.2">
      <c r="A99" t="s">
        <v>11</v>
      </c>
      <c r="B99" s="27">
        <v>0.17333711529662243</v>
      </c>
      <c r="C99" s="27">
        <v>0.31254236735093421</v>
      </c>
      <c r="D99" s="27">
        <v>0.26439472144233234</v>
      </c>
      <c r="E99" s="27">
        <v>0.2522604888697354</v>
      </c>
      <c r="F99" s="27">
        <v>0.26379201898119398</v>
      </c>
    </row>
    <row r="100" spans="1:12" x14ac:dyDescent="0.2">
      <c r="A100" t="s">
        <v>12</v>
      </c>
      <c r="B100" s="26">
        <v>1.0196619881362948E-3</v>
      </c>
      <c r="C100" s="26">
        <v>4.0968714723250907E-3</v>
      </c>
      <c r="D100" s="26">
        <v>2.2570101926002381E-2</v>
      </c>
      <c r="E100" s="26">
        <v>2.1205480598652744E-2</v>
      </c>
      <c r="F100" s="26">
        <v>1.7648477896633867E-2</v>
      </c>
    </row>
    <row r="101" spans="1:12" x14ac:dyDescent="0.2">
      <c r="A101" t="s">
        <v>7</v>
      </c>
      <c r="B101" s="27">
        <v>0.17231745330848613</v>
      </c>
      <c r="C101" s="27">
        <v>0.30844549587860914</v>
      </c>
      <c r="D101" s="27">
        <v>0.24182461951632994</v>
      </c>
      <c r="E101" s="27">
        <v>0.23105500827108266</v>
      </c>
      <c r="F101" s="27">
        <v>0.2461435410845601</v>
      </c>
    </row>
    <row r="102" spans="1:12" x14ac:dyDescent="0.2">
      <c r="A102" t="s">
        <v>8</v>
      </c>
      <c r="B102" s="27">
        <v>0.17435677728475873</v>
      </c>
      <c r="C102" s="27">
        <v>0.31663923882325928</v>
      </c>
      <c r="D102" s="27">
        <v>0.28696482336833473</v>
      </c>
      <c r="E102" s="27">
        <v>0.27346596946838814</v>
      </c>
      <c r="F102" s="27">
        <v>0.28144049687782785</v>
      </c>
    </row>
    <row r="103" spans="1:12" x14ac:dyDescent="0.2">
      <c r="A103" t="s">
        <v>13</v>
      </c>
      <c r="B103" s="27">
        <v>3.5760103130609536E-3</v>
      </c>
      <c r="C103" s="27">
        <v>7.9685176649256836E-3</v>
      </c>
      <c r="D103" s="27">
        <v>5.1893724004356115E-2</v>
      </c>
      <c r="E103" s="27">
        <v>5.1101421877808223E-2</v>
      </c>
      <c r="F103" s="27">
        <v>4.067051775603394E-2</v>
      </c>
    </row>
    <row r="104" spans="1:12" x14ac:dyDescent="0.2">
      <c r="I104" s="1"/>
      <c r="J104" s="1"/>
      <c r="K104" s="2"/>
      <c r="L104" s="1"/>
    </row>
    <row r="105" spans="1:12" x14ac:dyDescent="0.2">
      <c r="A105" t="s">
        <v>15</v>
      </c>
      <c r="I105" s="1"/>
      <c r="J105" s="1"/>
      <c r="K105" s="2"/>
      <c r="L105" s="1"/>
    </row>
    <row r="106" spans="1:12" x14ac:dyDescent="0.2">
      <c r="A106">
        <v>2018</v>
      </c>
      <c r="I106" s="1"/>
      <c r="J106" s="1"/>
      <c r="K106" s="2"/>
      <c r="L106" s="1"/>
    </row>
    <row r="107" spans="1:12" x14ac:dyDescent="0.2">
      <c r="A107" s="25"/>
      <c r="B107" s="25" t="s">
        <v>9</v>
      </c>
      <c r="C107" s="25" t="s">
        <v>1</v>
      </c>
      <c r="D107" s="25" t="s">
        <v>2</v>
      </c>
      <c r="E107" s="25" t="s">
        <v>10</v>
      </c>
      <c r="F107" s="25" t="s">
        <v>6</v>
      </c>
      <c r="I107" s="1"/>
      <c r="J107" s="1"/>
      <c r="K107" s="2"/>
      <c r="L107" s="1"/>
    </row>
    <row r="108" spans="1:12" x14ac:dyDescent="0.2">
      <c r="A108" t="s">
        <v>11</v>
      </c>
      <c r="B108" s="27">
        <v>7.3729521821210689E-2</v>
      </c>
      <c r="C108" s="27">
        <v>0.13972755981188639</v>
      </c>
      <c r="D108" s="27">
        <v>8.4306636190055628E-2</v>
      </c>
      <c r="E108" s="27">
        <v>8.968701627462565E-2</v>
      </c>
      <c r="F108" s="27">
        <v>9.4274744444157066E-2</v>
      </c>
      <c r="I108" s="1"/>
      <c r="J108" s="1"/>
      <c r="K108" s="2"/>
      <c r="L108" s="1"/>
    </row>
    <row r="109" spans="1:12" x14ac:dyDescent="0.2">
      <c r="A109" t="s">
        <v>12</v>
      </c>
      <c r="B109" s="26">
        <v>4.6456769649977277E-4</v>
      </c>
      <c r="C109" s="26">
        <v>2.4339945696094144E-3</v>
      </c>
      <c r="D109" s="26">
        <v>8.1953242896681162E-3</v>
      </c>
      <c r="E109" s="26">
        <v>9.9504462043089673E-3</v>
      </c>
      <c r="F109" s="26">
        <v>6.702656753634649E-3</v>
      </c>
      <c r="I109" s="1"/>
      <c r="J109" s="1"/>
      <c r="K109" s="2"/>
      <c r="L109" s="1"/>
    </row>
    <row r="110" spans="1:12" x14ac:dyDescent="0.2">
      <c r="A110" t="s">
        <v>7</v>
      </c>
      <c r="B110" s="27">
        <v>7.3264954124710915E-2</v>
      </c>
      <c r="C110" s="27">
        <v>0.13729356524227698</v>
      </c>
      <c r="D110" s="27">
        <v>7.6111311900387515E-2</v>
      </c>
      <c r="E110" s="27">
        <v>7.9736570070316676E-2</v>
      </c>
      <c r="F110" s="27">
        <v>8.757208769052241E-2</v>
      </c>
      <c r="G110" s="1"/>
      <c r="H110" s="1"/>
      <c r="I110" s="2"/>
      <c r="J110" s="1"/>
    </row>
    <row r="111" spans="1:12" x14ac:dyDescent="0.2">
      <c r="A111" t="s">
        <v>8</v>
      </c>
      <c r="B111" s="27">
        <v>7.4194089517710463E-2</v>
      </c>
      <c r="C111" s="27">
        <v>0.1421615543814958</v>
      </c>
      <c r="D111" s="27">
        <v>9.2501960479723741E-2</v>
      </c>
      <c r="E111" s="27">
        <v>9.9637462478934624E-2</v>
      </c>
      <c r="F111" s="27">
        <v>0.10097740119779172</v>
      </c>
    </row>
    <row r="112" spans="1:12" x14ac:dyDescent="0.2">
      <c r="A112" t="s">
        <v>13</v>
      </c>
      <c r="B112" s="27">
        <v>3.8303784777137658E-3</v>
      </c>
      <c r="C112" s="27">
        <v>1.058940669400784E-2</v>
      </c>
      <c r="D112" s="27">
        <v>5.9093332146220048E-2</v>
      </c>
      <c r="E112" s="27">
        <v>6.7444583607765618E-2</v>
      </c>
      <c r="F112" s="27">
        <v>4.3220094629725911E-2</v>
      </c>
    </row>
    <row r="115" spans="1:12" x14ac:dyDescent="0.2">
      <c r="A115" t="s">
        <v>14</v>
      </c>
      <c r="C115" s="1"/>
      <c r="D115" s="1"/>
      <c r="E115" s="1"/>
    </row>
    <row r="116" spans="1:12" x14ac:dyDescent="0.2">
      <c r="A116" s="20">
        <v>2017</v>
      </c>
      <c r="B116" s="20"/>
      <c r="C116" s="21"/>
      <c r="D116" s="21"/>
      <c r="E116" s="21"/>
      <c r="F116" s="20"/>
    </row>
    <row r="117" spans="1:12" x14ac:dyDescent="0.2">
      <c r="B117" t="s">
        <v>9</v>
      </c>
      <c r="C117" t="s">
        <v>1</v>
      </c>
      <c r="D117" t="s">
        <v>2</v>
      </c>
      <c r="E117" t="s">
        <v>10</v>
      </c>
      <c r="F117" t="s">
        <v>6</v>
      </c>
    </row>
    <row r="118" spans="1:12" x14ac:dyDescent="0.2">
      <c r="A118" t="s">
        <v>11</v>
      </c>
      <c r="B118" s="13">
        <v>0.17204572368511042</v>
      </c>
      <c r="C118" s="14">
        <v>0.30829471603705477</v>
      </c>
      <c r="D118" s="14">
        <v>0.28334434785555723</v>
      </c>
      <c r="E118" s="14">
        <v>0.24590949572079537</v>
      </c>
      <c r="F118" s="14">
        <v>0.25364488986548045</v>
      </c>
    </row>
    <row r="119" spans="1:12" x14ac:dyDescent="0.2">
      <c r="A119" t="s">
        <v>12</v>
      </c>
      <c r="B119" s="14">
        <v>1.0129791570892299E-3</v>
      </c>
      <c r="C119" s="14">
        <v>3.8719832867144689E-3</v>
      </c>
      <c r="D119" s="14">
        <v>1.8827746045242746E-2</v>
      </c>
      <c r="E119" s="14">
        <v>1.919642978171331E-2</v>
      </c>
      <c r="F119" s="14">
        <v>1.6248621987673448E-2</v>
      </c>
    </row>
    <row r="120" spans="1:12" x14ac:dyDescent="0.2">
      <c r="A120" t="s">
        <v>7</v>
      </c>
      <c r="B120" s="14">
        <v>0.1710327445280212</v>
      </c>
      <c r="C120" s="14">
        <v>0.30442273275034032</v>
      </c>
      <c r="D120" s="14">
        <v>0.2645166018103145</v>
      </c>
      <c r="E120" s="14">
        <v>0.22671306593908205</v>
      </c>
      <c r="F120" s="14">
        <v>0.23739626787780699</v>
      </c>
    </row>
    <row r="121" spans="1:12" x14ac:dyDescent="0.2">
      <c r="A121" t="s">
        <v>8</v>
      </c>
      <c r="B121" s="14">
        <v>0.17305870284219965</v>
      </c>
      <c r="C121" s="14">
        <v>0.31216669932376923</v>
      </c>
      <c r="D121" s="14">
        <v>0.30217209390079997</v>
      </c>
      <c r="E121" s="14">
        <v>0.26510592550250867</v>
      </c>
      <c r="F121" s="14">
        <v>0.26989351185315391</v>
      </c>
    </row>
    <row r="122" spans="1:12" x14ac:dyDescent="0.2">
      <c r="A122" t="s">
        <v>13</v>
      </c>
      <c r="B122" s="14">
        <v>3.5792392131129684E-3</v>
      </c>
      <c r="C122" s="14">
        <v>7.6348672539764241E-3</v>
      </c>
      <c r="D122" s="14">
        <v>4.0394094366089713E-2</v>
      </c>
      <c r="E122" s="14">
        <v>4.7454703378282274E-2</v>
      </c>
      <c r="F122" s="14">
        <v>3.8942561628831258E-2</v>
      </c>
      <c r="I122" s="1"/>
      <c r="J122" s="1"/>
      <c r="K122" s="2"/>
      <c r="L122" s="1"/>
    </row>
    <row r="123" spans="1:12" x14ac:dyDescent="0.2">
      <c r="C123" s="1"/>
      <c r="D123" s="1"/>
      <c r="E123" s="1"/>
      <c r="I123" s="1"/>
      <c r="J123" s="1"/>
      <c r="K123" s="2"/>
      <c r="L123" s="1"/>
    </row>
    <row r="124" spans="1:12" x14ac:dyDescent="0.2">
      <c r="A124" t="s">
        <v>15</v>
      </c>
      <c r="C124" s="1"/>
      <c r="D124" s="1"/>
      <c r="E124" s="1"/>
      <c r="I124" s="1"/>
      <c r="J124" s="1"/>
      <c r="K124" s="2"/>
      <c r="L124" s="1"/>
    </row>
    <row r="125" spans="1:12" x14ac:dyDescent="0.2">
      <c r="A125" s="20">
        <v>2017</v>
      </c>
      <c r="B125" s="20"/>
      <c r="C125" s="21"/>
      <c r="D125" s="21"/>
      <c r="E125" s="21"/>
      <c r="F125" s="20"/>
      <c r="I125" s="1"/>
      <c r="J125" s="1"/>
      <c r="K125" s="2"/>
      <c r="L125" s="1"/>
    </row>
    <row r="126" spans="1:12" x14ac:dyDescent="0.2">
      <c r="B126" t="s">
        <v>9</v>
      </c>
      <c r="C126" t="s">
        <v>1</v>
      </c>
      <c r="D126" t="s">
        <v>2</v>
      </c>
      <c r="E126" t="s">
        <v>10</v>
      </c>
      <c r="F126" t="s">
        <v>6</v>
      </c>
      <c r="I126" s="1"/>
      <c r="J126" s="1"/>
      <c r="K126" s="2"/>
      <c r="L126" s="1"/>
    </row>
    <row r="127" spans="1:12" x14ac:dyDescent="0.2">
      <c r="A127" t="s">
        <v>11</v>
      </c>
      <c r="B127" s="15">
        <v>7.0423858157941457E-2</v>
      </c>
      <c r="C127" s="15">
        <v>0.13356209188137069</v>
      </c>
      <c r="D127" s="15">
        <v>8.447010633393541E-2</v>
      </c>
      <c r="E127" s="15">
        <v>8.8387542785843154E-2</v>
      </c>
      <c r="F127" s="15">
        <v>8.814112475781849E-2</v>
      </c>
      <c r="I127" s="1"/>
      <c r="J127" s="1"/>
      <c r="K127" s="2"/>
      <c r="L127" s="1"/>
    </row>
    <row r="128" spans="1:12" x14ac:dyDescent="0.2">
      <c r="A128" t="s">
        <v>12</v>
      </c>
      <c r="B128" s="14">
        <v>4.9848468871799658E-4</v>
      </c>
      <c r="C128" s="14">
        <v>2.3509109253509876E-3</v>
      </c>
      <c r="D128" s="14">
        <v>9.0424569828172555E-3</v>
      </c>
      <c r="E128" s="14">
        <v>9.0107183782156767E-3</v>
      </c>
      <c r="F128" s="14">
        <v>7.1714298313677698E-3</v>
      </c>
      <c r="G128" s="1"/>
      <c r="H128" s="1"/>
      <c r="I128" s="2"/>
      <c r="J128" s="1"/>
    </row>
    <row r="129" spans="1:12" x14ac:dyDescent="0.2">
      <c r="A129" t="s">
        <v>7</v>
      </c>
      <c r="B129" s="15">
        <v>6.9925373469223465E-2</v>
      </c>
      <c r="C129" s="15">
        <v>0.13121118095601972</v>
      </c>
      <c r="D129" s="15">
        <v>7.5427649351118148E-2</v>
      </c>
      <c r="E129" s="15">
        <v>7.9376824407627472E-2</v>
      </c>
      <c r="F129" s="15">
        <v>8.0969694926450717E-2</v>
      </c>
    </row>
    <row r="130" spans="1:12" x14ac:dyDescent="0.2">
      <c r="A130" t="s">
        <v>8</v>
      </c>
      <c r="B130" s="15">
        <v>7.092234284665945E-2</v>
      </c>
      <c r="C130" s="15">
        <v>0.13591300280672167</v>
      </c>
      <c r="D130" s="15">
        <v>9.3512563316752673E-2</v>
      </c>
      <c r="E130" s="15">
        <v>9.7398261164058836E-2</v>
      </c>
      <c r="F130" s="15">
        <v>9.5312554589186263E-2</v>
      </c>
    </row>
    <row r="131" spans="1:12" x14ac:dyDescent="0.2">
      <c r="A131" t="s">
        <v>13</v>
      </c>
      <c r="B131" s="14">
        <v>4.3029480893816245E-3</v>
      </c>
      <c r="C131" s="14">
        <v>1.0700080857175628E-2</v>
      </c>
      <c r="D131" s="14">
        <v>6.5075499186991764E-2</v>
      </c>
      <c r="E131" s="14">
        <v>6.1972990523911628E-2</v>
      </c>
      <c r="F131" s="14">
        <v>4.9460814396913105E-2</v>
      </c>
    </row>
    <row r="133" spans="1:12" x14ac:dyDescent="0.2">
      <c r="A133" t="s">
        <v>14</v>
      </c>
      <c r="C133" s="1"/>
      <c r="D133" s="1"/>
      <c r="E133" s="1"/>
    </row>
    <row r="134" spans="1:12" x14ac:dyDescent="0.2">
      <c r="A134" s="20">
        <v>2016</v>
      </c>
      <c r="B134" s="20"/>
      <c r="C134" s="21"/>
      <c r="D134" s="21"/>
      <c r="E134" s="21"/>
      <c r="F134" s="20"/>
    </row>
    <row r="135" spans="1:12" x14ac:dyDescent="0.2">
      <c r="B135" t="s">
        <v>9</v>
      </c>
      <c r="C135" t="s">
        <v>1</v>
      </c>
      <c r="D135" t="s">
        <v>2</v>
      </c>
      <c r="E135" t="s">
        <v>10</v>
      </c>
      <c r="F135" t="s">
        <v>6</v>
      </c>
    </row>
    <row r="136" spans="1:12" x14ac:dyDescent="0.2">
      <c r="A136" t="s">
        <v>11</v>
      </c>
      <c r="B136" s="13">
        <v>0.1704468652090794</v>
      </c>
      <c r="C136" s="14">
        <v>0.29947838250900044</v>
      </c>
      <c r="D136" s="14">
        <v>0.29172736359821644</v>
      </c>
      <c r="E136" s="14">
        <v>0.25313779838667622</v>
      </c>
      <c r="F136" s="14">
        <v>0.25912332624936441</v>
      </c>
    </row>
    <row r="137" spans="1:12" x14ac:dyDescent="0.2">
      <c r="A137" t="s">
        <v>12</v>
      </c>
      <c r="B137" s="14">
        <v>6.666648042784884E-2</v>
      </c>
      <c r="C137" s="14">
        <v>0.12182521561599682</v>
      </c>
      <c r="D137" s="14">
        <v>9.3472797733617496E-2</v>
      </c>
      <c r="E137" s="14">
        <v>9.2981910901246814E-2</v>
      </c>
      <c r="F137" s="14">
        <v>9.1220791879862137E-2</v>
      </c>
    </row>
    <row r="138" spans="1:12" x14ac:dyDescent="0.2">
      <c r="A138" t="s">
        <v>7</v>
      </c>
      <c r="B138" s="14">
        <v>0.16948618565451926</v>
      </c>
      <c r="C138" s="14">
        <v>0.2953681572998012</v>
      </c>
      <c r="D138" s="14">
        <v>0.26978345255262121</v>
      </c>
      <c r="E138" s="14">
        <v>0.23073405900693605</v>
      </c>
      <c r="F138" s="14">
        <v>0.24039083276914772</v>
      </c>
    </row>
    <row r="139" spans="1:12" x14ac:dyDescent="0.2">
      <c r="A139" t="s">
        <v>8</v>
      </c>
      <c r="B139" s="14">
        <v>0.17140754476363954</v>
      </c>
      <c r="C139" s="14">
        <v>0.30358860771819968</v>
      </c>
      <c r="D139" s="14">
        <v>0.31367127464381167</v>
      </c>
      <c r="E139" s="14">
        <v>0.27554153776641638</v>
      </c>
      <c r="F139" s="14">
        <v>0.27785581972958112</v>
      </c>
    </row>
    <row r="140" spans="1:12" x14ac:dyDescent="0.2">
      <c r="A140" t="s">
        <v>13</v>
      </c>
      <c r="B140" s="14">
        <v>3.4262861244149451E-3</v>
      </c>
      <c r="C140" s="14">
        <v>8.3432304112110497E-3</v>
      </c>
      <c r="D140" s="14">
        <v>4.5726816260971692E-2</v>
      </c>
      <c r="E140" s="14">
        <v>5.3801899765933747E-2</v>
      </c>
      <c r="F140" s="14">
        <v>4.3946387210112466E-2</v>
      </c>
      <c r="I140" s="1"/>
      <c r="J140" s="1"/>
      <c r="K140" s="2"/>
      <c r="L140" s="1"/>
    </row>
    <row r="141" spans="1:12" x14ac:dyDescent="0.2">
      <c r="C141" s="1"/>
      <c r="D141" s="1"/>
      <c r="E141" s="1"/>
      <c r="I141" s="1"/>
      <c r="J141" s="1"/>
      <c r="K141" s="2"/>
      <c r="L141" s="1"/>
    </row>
    <row r="142" spans="1:12" x14ac:dyDescent="0.2">
      <c r="A142" t="s">
        <v>15</v>
      </c>
      <c r="C142" s="1"/>
      <c r="D142" s="1"/>
      <c r="E142" s="1"/>
      <c r="I142" s="1"/>
      <c r="J142" s="1"/>
      <c r="K142" s="2"/>
      <c r="L142" s="1"/>
    </row>
    <row r="143" spans="1:12" x14ac:dyDescent="0.2">
      <c r="A143" s="20">
        <v>2016</v>
      </c>
      <c r="B143" s="20"/>
      <c r="C143" s="21"/>
      <c r="D143" s="21"/>
      <c r="E143" s="21"/>
      <c r="F143" s="20"/>
      <c r="I143" s="1"/>
      <c r="J143" s="1"/>
      <c r="K143" s="2"/>
      <c r="L143" s="1"/>
    </row>
    <row r="144" spans="1:12" x14ac:dyDescent="0.2">
      <c r="B144" t="s">
        <v>9</v>
      </c>
      <c r="C144" t="s">
        <v>1</v>
      </c>
      <c r="D144" t="s">
        <v>2</v>
      </c>
      <c r="E144" t="s">
        <v>10</v>
      </c>
      <c r="F144" t="s">
        <v>6</v>
      </c>
      <c r="I144" s="1"/>
      <c r="J144" s="1"/>
      <c r="K144" s="2"/>
      <c r="L144" s="1"/>
    </row>
    <row r="145" spans="1:12" x14ac:dyDescent="0.2">
      <c r="A145" t="s">
        <v>11</v>
      </c>
      <c r="B145" s="15">
        <v>6.666648042784884E-2</v>
      </c>
      <c r="C145" s="15">
        <v>0.12182521561599682</v>
      </c>
      <c r="D145" s="15">
        <v>9.3472797733617496E-2</v>
      </c>
      <c r="E145" s="15">
        <v>9.2981910901246814E-2</v>
      </c>
      <c r="F145" s="15">
        <v>9.1220791879862137E-2</v>
      </c>
      <c r="I145" s="1"/>
      <c r="J145" s="1"/>
      <c r="K145" s="2"/>
      <c r="L145" s="1"/>
    </row>
    <row r="146" spans="1:12" x14ac:dyDescent="0.2">
      <c r="A146" t="s">
        <v>12</v>
      </c>
      <c r="B146" s="14">
        <v>4.5989163182507536E-4</v>
      </c>
      <c r="C146" s="14">
        <v>2.272958751817111E-3</v>
      </c>
      <c r="D146" s="14">
        <v>1.0392073149747398E-2</v>
      </c>
      <c r="E146" s="14">
        <v>9.4381524126439607E-3</v>
      </c>
      <c r="F146" s="14">
        <v>7.6592954861220575E-3</v>
      </c>
      <c r="G146" s="1"/>
      <c r="H146" s="1"/>
      <c r="I146" s="2"/>
      <c r="J146" s="1"/>
    </row>
    <row r="147" spans="1:12" x14ac:dyDescent="0.2">
      <c r="A147" t="s">
        <v>7</v>
      </c>
      <c r="B147" s="15">
        <v>6.6206588796023758E-2</v>
      </c>
      <c r="C147" s="15">
        <v>0.11955225686417971</v>
      </c>
      <c r="D147" s="15">
        <v>8.30807245838701E-2</v>
      </c>
      <c r="E147" s="15">
        <v>8.3543758488602848E-2</v>
      </c>
      <c r="F147" s="15">
        <v>8.3561496393740081E-2</v>
      </c>
    </row>
    <row r="148" spans="1:12" x14ac:dyDescent="0.2">
      <c r="A148" t="s">
        <v>8</v>
      </c>
      <c r="B148" s="15">
        <v>6.7126372059673922E-2</v>
      </c>
      <c r="C148" s="15">
        <v>0.12409817436781394</v>
      </c>
      <c r="D148" s="15">
        <v>0.10386487088336489</v>
      </c>
      <c r="E148" s="15">
        <v>0.10242006331389078</v>
      </c>
      <c r="F148" s="15">
        <v>9.8880087365984193E-2</v>
      </c>
    </row>
    <row r="149" spans="1:12" x14ac:dyDescent="0.2">
      <c r="A149" t="s">
        <v>13</v>
      </c>
      <c r="B149" s="14">
        <v>4.1935524307638783E-3</v>
      </c>
      <c r="C149" s="14">
        <v>1.1341969197947227E-2</v>
      </c>
      <c r="D149" s="14">
        <v>6.7585114055305873E-2</v>
      </c>
      <c r="E149" s="14">
        <v>6.1705321117715872E-2</v>
      </c>
      <c r="F149" s="14">
        <v>5.104216464844713E-2</v>
      </c>
    </row>
    <row r="151" spans="1:12" x14ac:dyDescent="0.2">
      <c r="A151" t="s">
        <v>14</v>
      </c>
      <c r="C151" s="1"/>
      <c r="D151" s="1"/>
      <c r="E151" s="1"/>
    </row>
    <row r="152" spans="1:12" x14ac:dyDescent="0.2">
      <c r="A152" s="20">
        <v>2015</v>
      </c>
      <c r="B152" s="20"/>
      <c r="C152" s="21"/>
      <c r="D152" s="21"/>
      <c r="E152" s="21"/>
      <c r="F152" s="20"/>
    </row>
    <row r="153" spans="1:12" x14ac:dyDescent="0.2">
      <c r="B153" t="s">
        <v>9</v>
      </c>
      <c r="C153" t="s">
        <v>1</v>
      </c>
      <c r="D153" t="s">
        <v>2</v>
      </c>
      <c r="E153" t="s">
        <v>10</v>
      </c>
      <c r="F153" t="s">
        <v>6</v>
      </c>
    </row>
    <row r="154" spans="1:12" x14ac:dyDescent="0.2">
      <c r="A154" t="s">
        <v>11</v>
      </c>
      <c r="B154" s="13">
        <v>0.18585605673833624</v>
      </c>
      <c r="C154" s="14">
        <v>0.30917601191835381</v>
      </c>
      <c r="D154" s="14">
        <v>0.30720039096606166</v>
      </c>
      <c r="E154" s="14">
        <v>0.29746959907608367</v>
      </c>
      <c r="F154" s="14">
        <v>0.2724061715330035</v>
      </c>
    </row>
    <row r="155" spans="1:12" x14ac:dyDescent="0.2">
      <c r="A155" t="s">
        <v>12</v>
      </c>
      <c r="B155" s="14">
        <v>1.0120442376406512E-3</v>
      </c>
      <c r="C155" s="14">
        <v>3.9290751681068103E-3</v>
      </c>
      <c r="D155" s="14">
        <v>2.116142205647293E-2</v>
      </c>
      <c r="E155" s="14">
        <v>2.1809103356429441E-2</v>
      </c>
      <c r="F155" s="14">
        <v>1.7882279801019942E-2</v>
      </c>
    </row>
    <row r="156" spans="1:12" x14ac:dyDescent="0.2">
      <c r="A156" t="s">
        <v>7</v>
      </c>
      <c r="B156" s="14">
        <v>0.1848440125006956</v>
      </c>
      <c r="C156" s="14">
        <v>0.305246936750247</v>
      </c>
      <c r="D156" s="14">
        <v>0.28603896890958874</v>
      </c>
      <c r="E156" s="14">
        <v>0.27566049571965423</v>
      </c>
      <c r="F156" s="14">
        <v>0.25452389173198359</v>
      </c>
      <c r="G156" s="1"/>
      <c r="H156" s="1"/>
      <c r="I156" s="1"/>
      <c r="J156" s="2"/>
      <c r="K156" s="1"/>
    </row>
    <row r="157" spans="1:12" x14ac:dyDescent="0.2">
      <c r="A157" t="s">
        <v>8</v>
      </c>
      <c r="B157" s="14">
        <v>0.18686810097597689</v>
      </c>
      <c r="C157" s="14">
        <v>0.31310508708646062</v>
      </c>
      <c r="D157" s="14">
        <v>0.32836181302253459</v>
      </c>
      <c r="E157" s="14">
        <v>0.31927870243251311</v>
      </c>
      <c r="F157" s="14">
        <v>0.29028845133402342</v>
      </c>
    </row>
    <row r="158" spans="1:12" x14ac:dyDescent="0.2">
      <c r="A158" t="s">
        <v>13</v>
      </c>
      <c r="B158" s="14">
        <v>3.310220131475129E-3</v>
      </c>
      <c r="C158" s="14">
        <v>7.7253585363951825E-3</v>
      </c>
      <c r="D158" s="14">
        <v>4.1875227814861971E-2</v>
      </c>
      <c r="E158" s="14">
        <v>4.4568633674541204E-2</v>
      </c>
      <c r="F158" s="14">
        <v>3.9906169335130574E-2</v>
      </c>
    </row>
    <row r="159" spans="1:12" x14ac:dyDescent="0.2">
      <c r="C159" s="1"/>
      <c r="D159" s="1"/>
      <c r="E159" s="1"/>
    </row>
    <row r="160" spans="1:12" x14ac:dyDescent="0.2">
      <c r="A160" t="s">
        <v>15</v>
      </c>
      <c r="C160" s="1"/>
      <c r="D160" s="1"/>
      <c r="E160" s="1"/>
    </row>
    <row r="161" spans="1:11" x14ac:dyDescent="0.2">
      <c r="A161" s="20">
        <v>2015</v>
      </c>
      <c r="B161" s="20"/>
      <c r="C161" s="21"/>
      <c r="D161" s="21"/>
      <c r="E161" s="21"/>
      <c r="F161" s="20"/>
    </row>
    <row r="162" spans="1:11" x14ac:dyDescent="0.2">
      <c r="B162" t="s">
        <v>9</v>
      </c>
      <c r="C162" t="s">
        <v>1</v>
      </c>
      <c r="D162" t="s">
        <v>2</v>
      </c>
      <c r="E162" t="s">
        <v>10</v>
      </c>
      <c r="F162" t="s">
        <v>6</v>
      </c>
    </row>
    <row r="163" spans="1:11" x14ac:dyDescent="0.2">
      <c r="A163" t="s">
        <v>11</v>
      </c>
      <c r="B163" s="15">
        <v>7.0574722348111463E-2</v>
      </c>
      <c r="C163" s="15">
        <v>0.12274861974470129</v>
      </c>
      <c r="D163" s="15">
        <v>9.3022801430218238E-2</v>
      </c>
      <c r="E163" s="15">
        <v>0.10394988034739587</v>
      </c>
      <c r="F163" s="15">
        <v>8.6590097607203598E-2</v>
      </c>
    </row>
    <row r="164" spans="1:11" x14ac:dyDescent="0.2">
      <c r="A164" t="s">
        <v>12</v>
      </c>
      <c r="B164" s="14">
        <v>4.6839054811086394E-4</v>
      </c>
      <c r="C164" s="14">
        <v>2.3883899876500545E-3</v>
      </c>
      <c r="D164" s="14">
        <v>9.9982781681739359E-3</v>
      </c>
      <c r="E164" s="14">
        <v>1.095721016615326E-2</v>
      </c>
      <c r="F164" s="14">
        <v>6.8035223533357923E-3</v>
      </c>
    </row>
    <row r="165" spans="1:11" x14ac:dyDescent="0.2">
      <c r="A165" t="s">
        <v>7</v>
      </c>
      <c r="B165" s="15">
        <v>7.0106331800000601E-2</v>
      </c>
      <c r="C165" s="15">
        <v>0.12036022975705124</v>
      </c>
      <c r="D165" s="15">
        <v>8.3024523262044306E-2</v>
      </c>
      <c r="E165" s="15">
        <v>9.2992670181242604E-2</v>
      </c>
      <c r="F165" s="15">
        <v>7.97865752538678E-2</v>
      </c>
    </row>
    <row r="166" spans="1:11" x14ac:dyDescent="0.2">
      <c r="A166" t="s">
        <v>8</v>
      </c>
      <c r="B166" s="15">
        <v>7.1043112896222324E-2</v>
      </c>
      <c r="C166" s="15">
        <v>0.12513700973235134</v>
      </c>
      <c r="D166" s="15">
        <v>0.10302107959839217</v>
      </c>
      <c r="E166" s="15">
        <v>0.11490709051354914</v>
      </c>
      <c r="F166" s="15">
        <v>9.3393619960539395E-2</v>
      </c>
    </row>
    <row r="167" spans="1:11" x14ac:dyDescent="0.2">
      <c r="A167" t="s">
        <v>13</v>
      </c>
      <c r="B167" s="14">
        <v>4.0345308636661375E-3</v>
      </c>
      <c r="C167" s="14">
        <v>1.1828310657193966E-2</v>
      </c>
      <c r="D167" s="14">
        <v>6.5338611135091443E-2</v>
      </c>
      <c r="E167" s="14">
        <v>6.4078169324247689E-2</v>
      </c>
      <c r="F167" s="14">
        <v>4.7763889455508378E-2</v>
      </c>
    </row>
    <row r="171" spans="1:11" x14ac:dyDescent="0.2">
      <c r="A171" t="s">
        <v>14</v>
      </c>
      <c r="C171" s="1"/>
      <c r="D171" s="1"/>
      <c r="E171" s="1"/>
      <c r="H171" s="1"/>
      <c r="I171" s="1"/>
      <c r="J171" s="2"/>
      <c r="K171" s="1"/>
    </row>
    <row r="172" spans="1:11" x14ac:dyDescent="0.2">
      <c r="A172" s="20">
        <v>2014</v>
      </c>
      <c r="B172" s="20"/>
      <c r="C172" s="21"/>
      <c r="D172" s="21"/>
      <c r="E172" s="21"/>
      <c r="F172" s="20"/>
      <c r="H172" s="1"/>
      <c r="I172" s="1"/>
      <c r="J172" s="2"/>
      <c r="K172" s="1"/>
    </row>
    <row r="173" spans="1:11" x14ac:dyDescent="0.2">
      <c r="B173" t="s">
        <v>9</v>
      </c>
      <c r="C173" t="s">
        <v>1</v>
      </c>
      <c r="D173" t="s">
        <v>2</v>
      </c>
      <c r="E173" t="s">
        <v>10</v>
      </c>
      <c r="F173" t="s">
        <v>6</v>
      </c>
      <c r="H173" s="1"/>
      <c r="I173" s="1"/>
      <c r="J173" s="2"/>
      <c r="K173" s="1"/>
    </row>
    <row r="174" spans="1:11" x14ac:dyDescent="0.2">
      <c r="A174" t="s">
        <v>11</v>
      </c>
      <c r="B174" s="8">
        <v>0.22800000000000001</v>
      </c>
      <c r="C174" s="9">
        <v>0.33395935322453529</v>
      </c>
      <c r="D174" s="9">
        <v>0.31749944295900179</v>
      </c>
      <c r="E174" s="9">
        <v>0.30924935432808465</v>
      </c>
      <c r="F174" s="9">
        <v>0.30585745090544564</v>
      </c>
      <c r="H174" s="1"/>
      <c r="I174" s="1"/>
      <c r="J174" s="2"/>
      <c r="K174" s="1"/>
    </row>
    <row r="175" spans="1:11" x14ac:dyDescent="0.2">
      <c r="A175" t="s">
        <v>12</v>
      </c>
      <c r="B175" s="9">
        <v>1.0390846147944712E-3</v>
      </c>
      <c r="C175" s="9">
        <v>3.5787603582795248E-3</v>
      </c>
      <c r="D175" s="9">
        <v>1.6516979551117351E-2</v>
      </c>
      <c r="E175" s="9">
        <v>1.8245581605414334E-2</v>
      </c>
      <c r="F175" s="9">
        <v>1.4582912446923458E-2</v>
      </c>
      <c r="H175" s="1"/>
      <c r="I175" s="1"/>
      <c r="J175" s="2"/>
      <c r="K175" s="1"/>
    </row>
    <row r="176" spans="1:11" x14ac:dyDescent="0.2">
      <c r="A176" t="s">
        <v>7</v>
      </c>
      <c r="B176" s="9">
        <v>0.22659522209257923</v>
      </c>
      <c r="C176" s="9">
        <v>0.33038059286625576</v>
      </c>
      <c r="D176" s="9">
        <v>0.30098246340788443</v>
      </c>
      <c r="E176" s="9">
        <v>0.29100377272267031</v>
      </c>
      <c r="F176" s="9">
        <v>0.29127453845852219</v>
      </c>
      <c r="H176" s="1"/>
      <c r="I176" s="1"/>
      <c r="J176" s="2"/>
      <c r="K176" s="1"/>
    </row>
    <row r="177" spans="1:11" x14ac:dyDescent="0.2">
      <c r="A177" t="s">
        <v>8</v>
      </c>
      <c r="B177" s="9">
        <v>0.22867339132216816</v>
      </c>
      <c r="C177" s="9">
        <v>0.33753811358281482</v>
      </c>
      <c r="D177" s="9">
        <v>0.33401642251011915</v>
      </c>
      <c r="E177" s="9">
        <v>0.32749493593349899</v>
      </c>
      <c r="F177" s="9">
        <v>0.32044036335236908</v>
      </c>
    </row>
    <row r="178" spans="1:11" x14ac:dyDescent="0.2">
      <c r="A178" t="s">
        <v>13</v>
      </c>
      <c r="B178" s="9">
        <v>2.7748997457851415E-3</v>
      </c>
      <c r="C178" s="9">
        <v>6.5143802403323245E-3</v>
      </c>
      <c r="D178" s="9">
        <v>3.1624361160367501E-2</v>
      </c>
      <c r="E178" s="9">
        <v>3.5866005262826364E-2</v>
      </c>
      <c r="F178" s="9">
        <v>2.8984065428868697E-2</v>
      </c>
    </row>
    <row r="179" spans="1:11" x14ac:dyDescent="0.2">
      <c r="C179" s="1"/>
      <c r="D179" s="1"/>
      <c r="E179" s="1"/>
    </row>
    <row r="180" spans="1:11" x14ac:dyDescent="0.2">
      <c r="A180" t="s">
        <v>15</v>
      </c>
      <c r="C180" s="1"/>
      <c r="D180" s="1"/>
      <c r="E180" s="1"/>
    </row>
    <row r="181" spans="1:11" x14ac:dyDescent="0.2">
      <c r="A181" s="20">
        <v>2014</v>
      </c>
      <c r="B181" s="20"/>
      <c r="C181" s="21"/>
      <c r="D181" s="21"/>
      <c r="E181" s="21"/>
      <c r="F181" s="20"/>
    </row>
    <row r="182" spans="1:11" x14ac:dyDescent="0.2">
      <c r="B182" t="s">
        <v>9</v>
      </c>
      <c r="C182" t="s">
        <v>1</v>
      </c>
      <c r="D182" t="s">
        <v>2</v>
      </c>
      <c r="E182" t="s">
        <v>10</v>
      </c>
      <c r="F182" t="s">
        <v>6</v>
      </c>
    </row>
    <row r="183" spans="1:11" x14ac:dyDescent="0.2">
      <c r="A183" t="s">
        <v>11</v>
      </c>
      <c r="B183" s="6">
        <v>8.5999999999999993E-2</v>
      </c>
      <c r="C183" s="9">
        <v>0.13674906882104601</v>
      </c>
      <c r="D183" s="9">
        <v>0.10590986362995242</v>
      </c>
      <c r="E183" s="9">
        <v>0.11368379859118184</v>
      </c>
      <c r="F183" s="9">
        <v>0.10558122817827069</v>
      </c>
    </row>
    <row r="184" spans="1:11" x14ac:dyDescent="0.2">
      <c r="A184" t="s">
        <v>12</v>
      </c>
      <c r="B184" s="9">
        <v>4.9766656220513294E-4</v>
      </c>
      <c r="C184" s="9">
        <v>2.3425461015409532E-3</v>
      </c>
      <c r="D184" s="9">
        <v>9.2181612432965278E-3</v>
      </c>
      <c r="E184" s="9">
        <v>5.2658727039039586E-2</v>
      </c>
      <c r="F184" s="9">
        <v>7.2975895215717226E-3</v>
      </c>
      <c r="G184" s="1"/>
      <c r="H184" s="1"/>
      <c r="I184" s="1"/>
      <c r="J184" s="2"/>
      <c r="K184" s="1"/>
    </row>
    <row r="185" spans="1:11" x14ac:dyDescent="0.2">
      <c r="A185" t="s">
        <v>7</v>
      </c>
      <c r="B185" s="10">
        <v>8.578661664847112E-2</v>
      </c>
      <c r="C185" s="10">
        <v>0.13440652271950507</v>
      </c>
      <c r="D185" s="10">
        <v>9.6691702386655892E-2</v>
      </c>
      <c r="E185" s="10">
        <v>6.1025071552142256E-2</v>
      </c>
      <c r="F185" s="10">
        <v>9.8283638656698966E-2</v>
      </c>
    </row>
    <row r="186" spans="1:11" x14ac:dyDescent="0.2">
      <c r="A186" t="s">
        <v>8</v>
      </c>
      <c r="B186" s="10">
        <v>8.6781949772881395E-2</v>
      </c>
      <c r="C186" s="10">
        <v>0.13909161492258695</v>
      </c>
      <c r="D186" s="10">
        <v>0.11512802487324894</v>
      </c>
      <c r="E186" s="10">
        <v>0.16634252563022142</v>
      </c>
      <c r="F186" s="10">
        <v>0.11287881769984241</v>
      </c>
    </row>
    <row r="187" spans="1:11" x14ac:dyDescent="0.2">
      <c r="A187" t="s">
        <v>13</v>
      </c>
      <c r="B187" s="9">
        <v>3.5062337346386785E-3</v>
      </c>
      <c r="C187" s="9">
        <v>1.0413527460074429E-2</v>
      </c>
      <c r="D187" s="9">
        <v>5.2910515079443707E-2</v>
      </c>
      <c r="E187" s="9">
        <v>0.28158264075409062</v>
      </c>
      <c r="F187" s="9">
        <v>4.2017172083695306E-2</v>
      </c>
    </row>
    <row r="189" spans="1:11" x14ac:dyDescent="0.2">
      <c r="A189" s="20">
        <v>2013</v>
      </c>
      <c r="B189" s="20"/>
      <c r="C189" s="20"/>
      <c r="D189" s="20"/>
      <c r="E189" s="20"/>
      <c r="F189" s="20"/>
    </row>
    <row r="190" spans="1:11" x14ac:dyDescent="0.2">
      <c r="A190" t="s">
        <v>4</v>
      </c>
      <c r="C190" s="3"/>
      <c r="D190" s="3"/>
      <c r="E190" s="3"/>
    </row>
    <row r="191" spans="1:11" x14ac:dyDescent="0.2">
      <c r="B191" t="s">
        <v>9</v>
      </c>
      <c r="C191" t="s">
        <v>1</v>
      </c>
      <c r="D191" t="s">
        <v>2</v>
      </c>
      <c r="E191" t="s">
        <v>10</v>
      </c>
      <c r="F191" t="s">
        <v>6</v>
      </c>
    </row>
    <row r="192" spans="1:11" x14ac:dyDescent="0.2">
      <c r="A192" t="s">
        <v>11</v>
      </c>
      <c r="B192" s="5">
        <v>0.27958461442491833</v>
      </c>
      <c r="C192" s="6">
        <v>0.37860980990017112</v>
      </c>
      <c r="D192" s="6">
        <v>0.33190518256772672</v>
      </c>
      <c r="E192" s="6">
        <v>0.32644870287666961</v>
      </c>
      <c r="F192" s="6">
        <v>0.34152304949486373</v>
      </c>
      <c r="G192" s="1"/>
      <c r="H192" s="1"/>
      <c r="I192" s="1"/>
      <c r="J192" s="2"/>
      <c r="K192" s="1"/>
    </row>
    <row r="193" spans="1:6" x14ac:dyDescent="0.2">
      <c r="A193" t="s">
        <v>12</v>
      </c>
      <c r="B193" s="5">
        <v>1.0339354440201357E-3</v>
      </c>
      <c r="C193" s="6">
        <v>3.6332101481585783E-3</v>
      </c>
      <c r="D193" s="6">
        <v>1.8478486424639007E-2</v>
      </c>
      <c r="E193" s="6">
        <v>1.9187051664214767E-2</v>
      </c>
      <c r="F193" s="6">
        <v>1.6238830045174332E-2</v>
      </c>
    </row>
    <row r="194" spans="1:6" x14ac:dyDescent="0.2">
      <c r="A194" t="s">
        <v>7</v>
      </c>
      <c r="B194" s="5">
        <v>0.27855067898089819</v>
      </c>
      <c r="C194" s="6">
        <v>0.37497659975201253</v>
      </c>
      <c r="D194" s="6">
        <v>0.31342669614308771</v>
      </c>
      <c r="E194" s="6">
        <v>0.30726165121245486</v>
      </c>
      <c r="F194" s="6">
        <v>0.32528421944968938</v>
      </c>
    </row>
    <row r="195" spans="1:6" x14ac:dyDescent="0.2">
      <c r="A195" t="s">
        <v>8</v>
      </c>
      <c r="B195" s="5">
        <v>0.28061854986893847</v>
      </c>
      <c r="C195" s="6">
        <v>0.38224302004832972</v>
      </c>
      <c r="D195" s="6">
        <v>0.35038366899236573</v>
      </c>
      <c r="E195" s="6">
        <v>0.34563575454088435</v>
      </c>
      <c r="F195" s="6">
        <v>0.35776187954003807</v>
      </c>
    </row>
    <row r="196" spans="1:6" x14ac:dyDescent="0.2">
      <c r="A196" t="s">
        <v>13</v>
      </c>
      <c r="B196" s="5">
        <v>2.2480928934788102E-3</v>
      </c>
      <c r="C196" s="6">
        <v>5.8335477058048275E-3</v>
      </c>
      <c r="D196" s="6">
        <v>3.3844371936846432E-2</v>
      </c>
      <c r="E196" s="6">
        <v>3.5729537569821702E-2</v>
      </c>
      <c r="F196" s="6">
        <v>2.8904723184551472E-2</v>
      </c>
    </row>
    <row r="198" spans="1:6" x14ac:dyDescent="0.2">
      <c r="A198" s="20">
        <v>2013</v>
      </c>
      <c r="B198" s="22"/>
      <c r="C198" s="23"/>
      <c r="D198" s="23"/>
      <c r="E198" s="23"/>
      <c r="F198" s="20"/>
    </row>
    <row r="199" spans="1:6" x14ac:dyDescent="0.2">
      <c r="A199" t="s">
        <v>5</v>
      </c>
      <c r="B199" s="4"/>
      <c r="C199" s="1"/>
      <c r="D199" s="1"/>
      <c r="E199" s="1"/>
      <c r="F199" s="1"/>
    </row>
    <row r="200" spans="1:6" x14ac:dyDescent="0.2">
      <c r="A200" t="s">
        <v>11</v>
      </c>
      <c r="B200" s="5">
        <v>0.1073044279189697</v>
      </c>
      <c r="C200" s="6">
        <v>0.16204265608186613</v>
      </c>
      <c r="D200" s="6">
        <v>0.12707638210822048</v>
      </c>
      <c r="E200" s="6">
        <v>0.12586078908298323</v>
      </c>
      <c r="F200" s="6">
        <v>0.12027824118207817</v>
      </c>
    </row>
    <row r="201" spans="1:6" x14ac:dyDescent="0.2">
      <c r="A201" t="s">
        <v>12</v>
      </c>
      <c r="B201" s="5">
        <v>5.5418233664440892E-4</v>
      </c>
      <c r="C201" s="6">
        <v>2.646498753120112E-3</v>
      </c>
      <c r="D201" s="6">
        <v>1.1846051398577643E-2</v>
      </c>
      <c r="E201" s="6">
        <v>1.1820265898941459E-2</v>
      </c>
      <c r="F201" s="6">
        <v>8.1393201923688936E-3</v>
      </c>
    </row>
    <row r="202" spans="1:6" x14ac:dyDescent="0.2">
      <c r="A202" t="s">
        <v>7</v>
      </c>
      <c r="B202" s="5">
        <v>0.10675024558232529</v>
      </c>
      <c r="C202" s="6">
        <v>0.15939615732874601</v>
      </c>
      <c r="D202" s="6">
        <v>0.11523033070964284</v>
      </c>
      <c r="E202" s="6">
        <v>0.11404052318404177</v>
      </c>
      <c r="F202" s="6">
        <v>0.11213892098970928</v>
      </c>
    </row>
    <row r="203" spans="1:6" x14ac:dyDescent="0.2">
      <c r="A203" t="s">
        <v>8</v>
      </c>
      <c r="B203" s="5">
        <v>0.10785861025561411</v>
      </c>
      <c r="C203" s="6">
        <v>0.16468915483498625</v>
      </c>
      <c r="D203" s="6">
        <v>0.13892243350679812</v>
      </c>
      <c r="E203" s="6">
        <v>0.13768105498192468</v>
      </c>
      <c r="F203" s="6">
        <v>0.12841756137444707</v>
      </c>
    </row>
    <row r="204" spans="1:6" x14ac:dyDescent="0.2">
      <c r="A204" t="s">
        <v>13</v>
      </c>
      <c r="B204" s="5">
        <v>3.1395625043623447E-3</v>
      </c>
      <c r="C204" s="7">
        <v>9.9283353567789223E-3</v>
      </c>
      <c r="D204" s="7">
        <v>5.6668650234898636E-2</v>
      </c>
      <c r="E204" s="7">
        <v>5.70914263877908E-2</v>
      </c>
      <c r="F204" s="6">
        <v>4.1137241132986009E-2</v>
      </c>
    </row>
    <row r="205" spans="1:6" x14ac:dyDescent="0.2">
      <c r="C205" s="1"/>
      <c r="D205" s="1"/>
      <c r="E205" s="1"/>
    </row>
    <row r="206" spans="1:6" x14ac:dyDescent="0.2">
      <c r="A206" t="s">
        <v>16</v>
      </c>
      <c r="C206" s="1"/>
      <c r="D206" s="1" t="s">
        <v>19</v>
      </c>
      <c r="E206" s="1"/>
    </row>
    <row r="207" spans="1:6" x14ac:dyDescent="0.2">
      <c r="A207" t="s">
        <v>17</v>
      </c>
      <c r="C207" s="1"/>
      <c r="D207" s="1"/>
      <c r="E207" s="1"/>
    </row>
    <row r="208" spans="1:6" x14ac:dyDescent="0.2">
      <c r="A208" t="s">
        <v>18</v>
      </c>
    </row>
    <row r="209" spans="1:5" x14ac:dyDescent="0.2">
      <c r="A209" t="s">
        <v>20</v>
      </c>
      <c r="C209" s="3"/>
      <c r="D209" s="3"/>
      <c r="E209" s="3"/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"/>
  <sheetViews>
    <sheetView topLeftCell="C1" workbookViewId="0">
      <selection activeCell="N2" sqref="N2:N15"/>
    </sheetView>
  </sheetViews>
  <sheetFormatPr defaultRowHeight="14.25" x14ac:dyDescent="0.2"/>
  <sheetData>
    <row r="1" spans="1:14" x14ac:dyDescent="0.2">
      <c r="A1" s="16" t="s">
        <v>4</v>
      </c>
      <c r="B1" s="16"/>
      <c r="C1" s="16"/>
      <c r="D1" s="16"/>
      <c r="E1" s="16"/>
    </row>
    <row r="2" spans="1:14" x14ac:dyDescent="0.2">
      <c r="A2" s="16"/>
      <c r="B2" s="24">
        <v>2009</v>
      </c>
      <c r="C2" s="24">
        <v>2010</v>
      </c>
      <c r="D2" s="24">
        <v>2011</v>
      </c>
      <c r="E2" s="24">
        <v>2012</v>
      </c>
      <c r="F2" s="24">
        <v>2013</v>
      </c>
      <c r="G2" s="24">
        <v>2014</v>
      </c>
      <c r="H2" s="24">
        <v>2015</v>
      </c>
      <c r="I2" s="24">
        <v>2016</v>
      </c>
      <c r="J2" s="17">
        <v>2017</v>
      </c>
      <c r="K2" s="17">
        <v>2018</v>
      </c>
      <c r="L2" s="17">
        <v>2019</v>
      </c>
      <c r="M2" s="17">
        <v>2020</v>
      </c>
      <c r="N2" s="17">
        <v>2021</v>
      </c>
    </row>
    <row r="3" spans="1:14" x14ac:dyDescent="0.2">
      <c r="A3" s="16" t="s">
        <v>0</v>
      </c>
      <c r="B3" s="1">
        <f>(11924839+13970517)/(54819806+42846655)</f>
        <v>0.26514072215640128</v>
      </c>
      <c r="C3" s="1">
        <f>(13032182+14664067)/(57408063+46200575)</f>
        <v>0.26731602243434566</v>
      </c>
      <c r="D3" s="2">
        <f>(19465692+8325505)/(71460814+35249306)</f>
        <v>0.2604363766060801</v>
      </c>
      <c r="E3" s="1">
        <f>(18966489+8210169)/(72014925+35318218)</f>
        <v>0.25319912601459926</v>
      </c>
      <c r="F3" s="18">
        <v>0.28000000000000003</v>
      </c>
      <c r="G3" s="18">
        <v>0.23</v>
      </c>
      <c r="H3" s="19">
        <v>0.18585605673833624</v>
      </c>
      <c r="I3" s="18">
        <v>0.17</v>
      </c>
      <c r="J3" s="18">
        <v>0.17</v>
      </c>
      <c r="K3" s="18">
        <v>0.17</v>
      </c>
      <c r="L3" s="18">
        <v>0.18</v>
      </c>
      <c r="N3" s="27">
        <v>0.17095372145363624</v>
      </c>
    </row>
    <row r="4" spans="1:14" x14ac:dyDescent="0.2">
      <c r="A4" s="16" t="s">
        <v>1</v>
      </c>
      <c r="B4" s="1">
        <f>(1649690+1864556)/(4148290+5061986)</f>
        <v>0.38155707820265106</v>
      </c>
      <c r="C4" s="1">
        <f>(1700255+1910230)/(4412920+5293322)</f>
        <v>0.37197558025031729</v>
      </c>
      <c r="D4" s="2">
        <f>(2517915+1076467)/(6808494+3138206)</f>
        <v>0.36136427156745454</v>
      </c>
      <c r="E4" s="1">
        <f>(2435003+1053533)/(6816802+3146030)</f>
        <v>0.35015505631330529</v>
      </c>
      <c r="F4" s="18">
        <v>0.38</v>
      </c>
      <c r="G4" s="18">
        <v>0.33</v>
      </c>
      <c r="H4" s="18">
        <v>0.30917601191835381</v>
      </c>
      <c r="I4" s="18">
        <v>0.3</v>
      </c>
      <c r="J4" s="18">
        <v>0.31</v>
      </c>
      <c r="K4" s="18">
        <v>0.31</v>
      </c>
      <c r="L4" s="18">
        <v>0.33</v>
      </c>
      <c r="N4" s="27">
        <v>0.3265886834836188</v>
      </c>
    </row>
    <row r="5" spans="1:14" x14ac:dyDescent="0.2">
      <c r="A5" s="16" t="s">
        <v>6</v>
      </c>
      <c r="B5" s="1">
        <f>(89271+111198)/(232388+294449)</f>
        <v>0.38051427671177235</v>
      </c>
      <c r="C5" s="1">
        <f>(95480+110754)/(268740+296031)</f>
        <v>0.36516393370056183</v>
      </c>
      <c r="D5" s="2">
        <f>(140453+54979)/(402767+161374)</f>
        <v>0.3464240322897999</v>
      </c>
      <c r="E5" s="1">
        <f>(132336+65271)/(408767+181739)</f>
        <v>0.3346401222002825</v>
      </c>
      <c r="F5" s="18">
        <v>0.34</v>
      </c>
      <c r="G5" s="18">
        <v>0.31</v>
      </c>
      <c r="H5" s="18">
        <v>0.2724061715330035</v>
      </c>
      <c r="I5" s="18">
        <v>0.26</v>
      </c>
      <c r="J5" s="18">
        <v>0.25</v>
      </c>
      <c r="K5" s="18">
        <v>0.26</v>
      </c>
      <c r="L5" s="18">
        <v>0.3</v>
      </c>
      <c r="N5" s="27">
        <v>0.28884952459213376</v>
      </c>
    </row>
    <row r="6" spans="1:14" x14ac:dyDescent="0.2">
      <c r="A6" s="16" t="s">
        <v>2</v>
      </c>
      <c r="B6" s="1">
        <f>(67446+74953)/(163562+188715)</f>
        <v>0.40422451650263858</v>
      </c>
      <c r="C6" s="1">
        <f>(65385+70670)/(194156+180991)</f>
        <v>0.36267116623616874</v>
      </c>
      <c r="D6" s="2">
        <f>(95976+34146)/(274502+98704)</f>
        <v>0.34865998938923809</v>
      </c>
      <c r="E6" s="1">
        <f>(88728+40002)/(276294+108308)</f>
        <v>0.33470964789574675</v>
      </c>
      <c r="F6" s="18">
        <v>0.33</v>
      </c>
      <c r="G6" s="18">
        <v>0.32</v>
      </c>
      <c r="H6" s="18">
        <v>0.30720039096606166</v>
      </c>
      <c r="I6" s="18">
        <v>0.28999999999999998</v>
      </c>
      <c r="J6" s="18">
        <v>0.28000000000000003</v>
      </c>
      <c r="K6" s="18">
        <v>0.26</v>
      </c>
      <c r="L6" s="18">
        <v>0.28999999999999998</v>
      </c>
      <c r="N6" s="27">
        <v>0.28678221121797925</v>
      </c>
    </row>
    <row r="7" spans="1:14" x14ac:dyDescent="0.2">
      <c r="A7" s="16" t="s">
        <v>3</v>
      </c>
      <c r="B7" s="1">
        <f>(56383+60871)/(142862+145853)</f>
        <v>0.40612368598791193</v>
      </c>
      <c r="C7" s="1">
        <f>(55480+61622)/(162072+148848)</f>
        <v>0.37663064453878814</v>
      </c>
      <c r="D7" s="2">
        <f>(76332+29608)/(227652+78366)</f>
        <v>0.34618878628054561</v>
      </c>
      <c r="E7" s="1">
        <f>(74434+32415)/(228514+86957)</f>
        <v>0.33869674233130781</v>
      </c>
      <c r="F7" s="18">
        <v>0.33</v>
      </c>
      <c r="G7" s="18">
        <v>0.31</v>
      </c>
      <c r="H7" s="18">
        <v>0.29746959907608367</v>
      </c>
      <c r="I7" s="18">
        <v>0.25</v>
      </c>
      <c r="J7" s="18">
        <v>0.25</v>
      </c>
      <c r="K7" s="18">
        <v>0.25</v>
      </c>
      <c r="L7" s="18">
        <v>0.3</v>
      </c>
      <c r="N7" s="27">
        <v>0.29227203005704633</v>
      </c>
    </row>
    <row r="8" spans="1:14" x14ac:dyDescent="0.2">
      <c r="A8" s="16"/>
      <c r="F8" s="18"/>
      <c r="G8" s="18"/>
      <c r="H8" s="18"/>
      <c r="I8" s="16"/>
      <c r="J8" s="16"/>
      <c r="K8" s="16"/>
    </row>
    <row r="9" spans="1:14" x14ac:dyDescent="0.2">
      <c r="A9" s="16" t="s">
        <v>5</v>
      </c>
      <c r="F9" s="18"/>
      <c r="G9" s="18"/>
      <c r="H9" s="18"/>
      <c r="I9" s="16"/>
      <c r="J9" s="16"/>
      <c r="K9" s="16"/>
    </row>
    <row r="10" spans="1:14" x14ac:dyDescent="0.2">
      <c r="A10" s="16"/>
      <c r="B10" s="24">
        <v>2009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17">
        <v>2017</v>
      </c>
      <c r="K10" s="17">
        <v>2018</v>
      </c>
      <c r="L10" s="17">
        <v>2019</v>
      </c>
      <c r="M10" s="17">
        <v>2020</v>
      </c>
      <c r="N10" s="17">
        <v>2021</v>
      </c>
    </row>
    <row r="11" spans="1:14" x14ac:dyDescent="0.2">
      <c r="A11" s="16" t="s">
        <v>0</v>
      </c>
      <c r="B11" s="1">
        <f>19499560/200371291</f>
        <v>9.7317135117924655E-2</v>
      </c>
      <c r="C11" s="1">
        <f>19246970/197201460</f>
        <v>9.7600545148093729E-2</v>
      </c>
      <c r="D11" s="2">
        <f>18325343/196379021</f>
        <v>9.3316194910656985E-2</v>
      </c>
      <c r="E11" s="1">
        <f>18185090/198046475</f>
        <v>9.182233614609904E-2</v>
      </c>
      <c r="F11" s="18">
        <v>0.11</v>
      </c>
      <c r="G11" s="18">
        <v>0.09</v>
      </c>
      <c r="H11" s="18">
        <v>7.0574722348111463E-2</v>
      </c>
      <c r="I11" s="18">
        <v>7.0000000000000007E-2</v>
      </c>
      <c r="J11" s="18">
        <v>7.0000000000000007E-2</v>
      </c>
      <c r="K11" s="18">
        <v>7.0000000000000007E-2</v>
      </c>
      <c r="L11" s="18">
        <v>0.08</v>
      </c>
      <c r="N11" s="27">
        <v>7.4862058385739241E-2</v>
      </c>
    </row>
    <row r="12" spans="1:14" x14ac:dyDescent="0.2">
      <c r="A12" s="16" t="s">
        <v>1</v>
      </c>
      <c r="B12" s="1">
        <f>2233065/14888724</f>
        <v>0.14998363862477401</v>
      </c>
      <c r="C12" s="1">
        <f>2236622/14879673</f>
        <v>0.15031392154921683</v>
      </c>
      <c r="D12" s="2">
        <f>2169177/15057894</f>
        <v>0.14405580222572958</v>
      </c>
      <c r="E12" s="1">
        <f>2246618/15425254</f>
        <v>0.14564544609767852</v>
      </c>
      <c r="F12" s="18">
        <v>0.16</v>
      </c>
      <c r="G12" s="18">
        <v>0.14000000000000001</v>
      </c>
      <c r="H12" s="18">
        <v>0.12274861974470129</v>
      </c>
      <c r="I12" s="18">
        <v>0.12</v>
      </c>
      <c r="J12" s="18">
        <v>0.13</v>
      </c>
      <c r="K12" s="18">
        <v>0.14000000000000001</v>
      </c>
      <c r="L12" s="18">
        <v>0.15</v>
      </c>
      <c r="N12" s="27">
        <v>0.14577418449854793</v>
      </c>
    </row>
    <row r="13" spans="1:14" x14ac:dyDescent="0.2">
      <c r="A13" s="16" t="s">
        <v>6</v>
      </c>
      <c r="B13" s="1">
        <f>(144107/1146656)</f>
        <v>0.12567587838026401</v>
      </c>
      <c r="C13" s="1">
        <f>121042/1122076</f>
        <v>0.10787326348660875</v>
      </c>
      <c r="D13" s="2">
        <f>135058/1179834</f>
        <v>0.11447203589657529</v>
      </c>
      <c r="E13" s="1">
        <f>126088/1202581</f>
        <v>0.10484782314039554</v>
      </c>
      <c r="F13" s="18">
        <v>0.12</v>
      </c>
      <c r="G13" s="18">
        <v>0.11</v>
      </c>
      <c r="H13" s="18">
        <v>8.6590097607203598E-2</v>
      </c>
      <c r="I13" s="18">
        <v>0.09</v>
      </c>
      <c r="J13" s="18">
        <v>0.09</v>
      </c>
      <c r="K13" s="18">
        <v>0.09</v>
      </c>
      <c r="L13" s="18">
        <v>0.11</v>
      </c>
      <c r="N13" s="27">
        <v>9.4291895640978854E-2</v>
      </c>
    </row>
    <row r="14" spans="1:14" x14ac:dyDescent="0.2">
      <c r="A14" s="16" t="s">
        <v>2</v>
      </c>
      <c r="B14" s="1">
        <f>89959/656894</f>
        <v>0.13694599128626536</v>
      </c>
      <c r="C14" s="1">
        <f>73403/636524</f>
        <v>0.11531851116375816</v>
      </c>
      <c r="D14" s="2">
        <f>78387/667890</f>
        <v>0.11736513497731663</v>
      </c>
      <c r="E14" s="1">
        <f>78364/686774</f>
        <v>0.1141044943460294</v>
      </c>
      <c r="F14" s="18">
        <v>0.13</v>
      </c>
      <c r="G14" s="18">
        <v>0.11</v>
      </c>
      <c r="H14" s="18">
        <v>9.3022801430218238E-2</v>
      </c>
      <c r="I14" s="18">
        <v>0.09</v>
      </c>
      <c r="J14" s="18">
        <v>0.08</v>
      </c>
      <c r="K14" s="18">
        <v>0.08</v>
      </c>
      <c r="L14" s="18">
        <v>0.1</v>
      </c>
      <c r="N14" s="27">
        <v>8.8163825477174135E-2</v>
      </c>
    </row>
    <row r="15" spans="1:14" x14ac:dyDescent="0.2">
      <c r="A15" s="16" t="s">
        <v>3</v>
      </c>
      <c r="B15" s="1">
        <f>68882/485277</f>
        <v>0.14194367340714684</v>
      </c>
      <c r="C15" s="1">
        <f>56244/466942</f>
        <v>0.12045179058641116</v>
      </c>
      <c r="D15" s="2">
        <f>64904/495671</f>
        <v>0.13094169317954854</v>
      </c>
      <c r="E15" s="1">
        <f>61419/506223</f>
        <v>0.12132795230560445</v>
      </c>
      <c r="F15" s="18">
        <v>0.13</v>
      </c>
      <c r="G15" s="18">
        <v>0.11</v>
      </c>
      <c r="H15" s="18">
        <v>0.10394988034739587</v>
      </c>
      <c r="I15" s="18">
        <v>0.09</v>
      </c>
      <c r="J15" s="18">
        <v>0.09</v>
      </c>
      <c r="K15" s="18">
        <v>0.09</v>
      </c>
      <c r="L15" s="18">
        <v>0.11</v>
      </c>
      <c r="N15" s="27">
        <v>9.996256107701848E-2</v>
      </c>
    </row>
    <row r="16" spans="1:14" x14ac:dyDescent="0.2">
      <c r="A16" s="16"/>
      <c r="B16" s="16"/>
      <c r="C16" s="16"/>
      <c r="D16" s="16"/>
      <c r="E16" s="16"/>
    </row>
    <row r="17" spans="1:5" x14ac:dyDescent="0.2">
      <c r="A17" s="16"/>
      <c r="B17" s="16"/>
      <c r="C17" s="16"/>
      <c r="D17" s="16"/>
      <c r="E17" s="16"/>
    </row>
    <row r="18" spans="1:5" x14ac:dyDescent="0.2">
      <c r="A18" s="16"/>
      <c r="B18" s="16"/>
      <c r="C18" s="16"/>
      <c r="D18" s="16"/>
      <c r="E18" s="16"/>
    </row>
    <row r="19" spans="1:5" x14ac:dyDescent="0.2">
      <c r="A19" s="16" t="s">
        <v>22</v>
      </c>
      <c r="B19" s="16"/>
      <c r="C19" s="16"/>
      <c r="D19" s="16"/>
      <c r="E19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200% FPL </vt:lpstr>
      <vt:lpstr>With Margin of Error</vt:lpstr>
      <vt:lpstr>10-Year</vt:lpstr>
    </vt:vector>
  </TitlesOfParts>
  <Company>Austin Independent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a106159</dc:creator>
  <cp:lastModifiedBy>Carlos Soto</cp:lastModifiedBy>
  <dcterms:created xsi:type="dcterms:W3CDTF">2010-07-29T14:46:07Z</dcterms:created>
  <dcterms:modified xsi:type="dcterms:W3CDTF">2025-09-16T15:51:46Z</dcterms:modified>
</cp:coreProperties>
</file>