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isproportionality\For Web\"/>
    </mc:Choice>
  </mc:AlternateContent>
  <xr:revisionPtr revIDLastSave="0" documentId="13_ncr:1_{432463FA-73AB-4FD8-ADBB-28A349EF8DAD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2019-2023 Unemployment" sheetId="13" r:id="rId1"/>
    <sheet name="2018-2022 Unemployment" sheetId="12" r:id="rId2"/>
    <sheet name="2017-2021 Unemployment" sheetId="10" r:id="rId3"/>
    <sheet name="2016-2020 Unemployment" sheetId="9" r:id="rId4"/>
    <sheet name="2015-2019 Unemployment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3" l="1"/>
  <c r="B8" i="13"/>
  <c r="B7" i="13"/>
  <c r="B6" i="13"/>
  <c r="C6" i="13" s="1"/>
  <c r="E6" i="13" s="1"/>
  <c r="K6" i="13" s="1"/>
  <c r="B5" i="13"/>
  <c r="D9" i="13"/>
  <c r="D8" i="13"/>
  <c r="D7" i="13"/>
  <c r="D6" i="13"/>
  <c r="C8" i="13" l="1"/>
  <c r="E8" i="13" s="1"/>
  <c r="K8" i="13" s="1"/>
  <c r="C7" i="13"/>
  <c r="E7" i="13" s="1"/>
  <c r="B13" i="13" s="1"/>
  <c r="C9" i="13"/>
  <c r="E9" i="13" s="1"/>
  <c r="K9" i="13" s="1"/>
  <c r="B9" i="12"/>
  <c r="B8" i="12"/>
  <c r="B7" i="12"/>
  <c r="B6" i="12"/>
  <c r="B5" i="12"/>
  <c r="D9" i="12"/>
  <c r="D8" i="12"/>
  <c r="D7" i="12"/>
  <c r="D6" i="12"/>
  <c r="C9" i="10"/>
  <c r="C7" i="10"/>
  <c r="C8" i="10"/>
  <c r="C6" i="10"/>
  <c r="B9" i="10"/>
  <c r="B8" i="10"/>
  <c r="B7" i="10"/>
  <c r="B6" i="10"/>
  <c r="B5" i="10"/>
  <c r="E6" i="9"/>
  <c r="K6" i="9"/>
  <c r="C9" i="9"/>
  <c r="B12" i="13" l="1"/>
  <c r="K7" i="13"/>
  <c r="B14" i="13"/>
  <c r="C6" i="12"/>
  <c r="E6" i="12" s="1"/>
  <c r="K6" i="12" s="1"/>
  <c r="C8" i="12"/>
  <c r="E8" i="12" s="1"/>
  <c r="K8" i="12" s="1"/>
  <c r="C9" i="12"/>
  <c r="E9" i="12" s="1"/>
  <c r="K9" i="12" s="1"/>
  <c r="C7" i="12"/>
  <c r="E7" i="12" s="1"/>
  <c r="K7" i="12" s="1"/>
  <c r="B12" i="12" l="1"/>
  <c r="B13" i="12"/>
  <c r="B14" i="12"/>
  <c r="D6" i="10" l="1"/>
  <c r="C6" i="9" l="1"/>
  <c r="C7" i="9"/>
  <c r="D7" i="10" l="1"/>
  <c r="D8" i="10" l="1"/>
  <c r="D9" i="10"/>
  <c r="D9" i="9" l="1"/>
  <c r="E9" i="9"/>
  <c r="K9" i="9" s="1"/>
  <c r="D8" i="9"/>
  <c r="C8" i="9"/>
  <c r="D7" i="9"/>
  <c r="D6" i="9"/>
  <c r="E7" i="9" l="1"/>
  <c r="E8" i="9"/>
  <c r="B14" i="9"/>
  <c r="K8" i="9"/>
  <c r="B13" i="9"/>
  <c r="B12" i="9"/>
  <c r="K7" i="9"/>
  <c r="C6" i="8" l="1"/>
  <c r="D8" i="8"/>
  <c r="D7" i="8"/>
  <c r="D6" i="8"/>
  <c r="D9" i="8"/>
  <c r="C8" i="8"/>
  <c r="C9" i="8"/>
  <c r="C7" i="8"/>
  <c r="E6" i="8" l="1"/>
  <c r="K6" i="8" s="1"/>
  <c r="E7" i="8"/>
  <c r="K7" i="8" s="1"/>
  <c r="E8" i="8"/>
  <c r="E9" i="8"/>
  <c r="K9" i="8" s="1"/>
  <c r="K8" i="8"/>
  <c r="B12" i="8" l="1"/>
  <c r="B13" i="8"/>
  <c r="B14" i="8"/>
  <c r="E7" i="10"/>
  <c r="E9" i="10"/>
  <c r="K9" i="10" s="1"/>
  <c r="E8" i="10"/>
  <c r="B14" i="10" l="1"/>
  <c r="B12" i="10"/>
  <c r="K8" i="10"/>
  <c r="K7" i="10"/>
  <c r="E6" i="10"/>
  <c r="B13" i="10" s="1"/>
  <c r="K6" i="10" l="1"/>
</calcChain>
</file>

<file path=xl/sharedStrings.xml><?xml version="1.0" encoding="utf-8"?>
<sst xmlns="http://schemas.openxmlformats.org/spreadsheetml/2006/main" count="118" uniqueCount="29">
  <si>
    <t>Hispanic</t>
  </si>
  <si>
    <t>White</t>
  </si>
  <si>
    <t>Asian</t>
  </si>
  <si>
    <t># of Unemployed by Race/Ethnicity</t>
  </si>
  <si>
    <t>% Each Race/Ethnicity Constitutes of the Unemployed Population</t>
  </si>
  <si>
    <t>% Each Race/Ethnicity Constitutes of the General Population</t>
  </si>
  <si>
    <t>Disproportionality Ratio</t>
  </si>
  <si>
    <t>Disparity Ratio</t>
  </si>
  <si>
    <t>Blacks vs. Whites</t>
  </si>
  <si>
    <t>Blacks vs. Asians</t>
  </si>
  <si>
    <t>Hispanics vs. Whites</t>
  </si>
  <si>
    <t>Black</t>
  </si>
  <si>
    <t>Total Population Ages 16 and up</t>
  </si>
  <si>
    <t>Source:</t>
  </si>
  <si>
    <t>Table S2301: Employment Status, American Community Survey 5 Year Estimates</t>
  </si>
  <si>
    <t xml:space="preserve">16 and Up Population </t>
  </si>
  <si>
    <t>2015-2019 Unemployment Rates by Race-Ethnicity for Travis County for Population 16-64</t>
  </si>
  <si>
    <t>985,208</t>
  </si>
  <si>
    <t>69,143</t>
  </si>
  <si>
    <t>81,258</t>
  </si>
  <si>
    <t>302,318</t>
  </si>
  <si>
    <t>514,217</t>
  </si>
  <si>
    <t>2020 Unemployment Rates by Race-Ethnicity for Travis County for Population 16-64</t>
  </si>
  <si>
    <t>2017-2021 Unemployment Rates by Race-Ethnicity for Travis County for Population 16 and Over</t>
  </si>
  <si>
    <t xml:space="preserve">16 and Over Population </t>
  </si>
  <si>
    <t>https://data.census.gov/table/ACSST5Y2021.S2301?q=s2301&amp;g=050XX00US48453</t>
  </si>
  <si>
    <t>https://data.census.gov/table/ACSST5Y2022.S2301?q=s2301&amp;g=050XX00US48453</t>
  </si>
  <si>
    <t>2019-2023 Unemployment Rates by Race-Ethnicity for Travis County for Population 16 and Over</t>
  </si>
  <si>
    <t>2018-2022 Unemployment Rates by Race-Ethnicity for Travis County for Population 16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</si>
</sst>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0.0000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sz val="8"/>
      <color indexed="8"/>
      <name val="Arial "/>
    </font>
    <font>
      <b/>
      <u/>
      <sz val="8"/>
      <color indexed="8"/>
      <name val="Arial "/>
    </font>
    <font>
      <b/>
      <sz val="8"/>
      <color indexed="8"/>
      <name val="Arial "/>
    </font>
    <font>
      <sz val="8"/>
      <color theme="1"/>
      <name val="Arial "/>
    </font>
    <font>
      <b/>
      <sz val="8"/>
      <color theme="1"/>
      <name val="Arial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9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3" fontId="6" fillId="0" borderId="0" xfId="0" applyNumberFormat="1" applyFont="1"/>
    <xf numFmtId="9" fontId="6" fillId="0" borderId="0" xfId="2" applyFont="1"/>
    <xf numFmtId="165" fontId="6" fillId="0" borderId="0" xfId="0" applyNumberFormat="1" applyFont="1" applyAlignment="1">
      <alignment vertical="top"/>
    </xf>
    <xf numFmtId="164" fontId="6" fillId="0" borderId="0" xfId="0" applyNumberFormat="1" applyFont="1"/>
    <xf numFmtId="166" fontId="6" fillId="0" borderId="0" xfId="1" applyNumberFormat="1" applyFont="1"/>
    <xf numFmtId="166" fontId="3" fillId="0" borderId="0" xfId="1" applyNumberFormat="1" applyFont="1" applyAlignment="1">
      <alignment horizontal="right"/>
    </xf>
    <xf numFmtId="166" fontId="3" fillId="0" borderId="0" xfId="1" applyNumberFormat="1" applyFont="1"/>
    <xf numFmtId="0" fontId="7" fillId="0" borderId="0" xfId="0" applyFont="1"/>
    <xf numFmtId="167" fontId="3" fillId="0" borderId="0" xfId="0" applyNumberFormat="1" applyFont="1"/>
    <xf numFmtId="2" fontId="3" fillId="0" borderId="0" xfId="0" applyNumberFormat="1" applyFont="1"/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Unemployment in Travis County,</a:t>
            </a:r>
            <a:r>
              <a:rPr lang="en-US" baseline="0"/>
              <a:t> 2019-2023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A16-4691-B024-AFA7F5270A0A}"/>
              </c:ext>
            </c:extLst>
          </c:dPt>
          <c:dPt>
            <c:idx val="2"/>
            <c:invertIfNegative val="0"/>
            <c:bubble3D val="0"/>
            <c:spPr>
              <a:solidFill>
                <a:srgbClr val="72A3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A16-4691-B024-AFA7F5270A0A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A16-4691-B024-AFA7F5270A0A}"/>
              </c:ext>
            </c:extLst>
          </c:dPt>
          <c:cat>
            <c:strRef>
              <c:f>'2019-2023 Unemployment'!$J$6:$J$9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'2019-2023 Unemployment'!$K$6:$K$9</c:f>
              <c:numCache>
                <c:formatCode>0.0</c:formatCode>
                <c:ptCount val="4"/>
                <c:pt idx="0">
                  <c:v>0.69755756919849654</c:v>
                </c:pt>
                <c:pt idx="1">
                  <c:v>1.6329611142369054</c:v>
                </c:pt>
                <c:pt idx="2">
                  <c:v>1.0051093899886048</c:v>
                </c:pt>
                <c:pt idx="3">
                  <c:v>0.94604814929051162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16-4691-B024-AFA7F5270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54496"/>
        <c:axId val="141855672"/>
      </c:barChart>
      <c:catAx>
        <c:axId val="1418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5672"/>
        <c:crosses val="autoZero"/>
        <c:auto val="1"/>
        <c:lblAlgn val="ctr"/>
        <c:lblOffset val="100"/>
        <c:noMultiLvlLbl val="0"/>
      </c:catAx>
      <c:valAx>
        <c:axId val="14185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Unemployment in Travis County,</a:t>
            </a:r>
            <a:r>
              <a:rPr lang="en-US" baseline="0"/>
              <a:t> 2018-2022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5BD-4F5D-BDED-2391322AE4B0}"/>
              </c:ext>
            </c:extLst>
          </c:dPt>
          <c:dPt>
            <c:idx val="2"/>
            <c:invertIfNegative val="0"/>
            <c:bubble3D val="0"/>
            <c:spPr>
              <a:solidFill>
                <a:srgbClr val="72A3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5BD-4F5D-BDED-2391322AE4B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5BD-4F5D-BDED-2391322AE4B0}"/>
              </c:ext>
            </c:extLst>
          </c:dPt>
          <c:cat>
            <c:strRef>
              <c:f>'2018-2022 Unemployment'!$J$6:$J$9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'2018-2022 Unemployment'!$K$6:$K$9</c:f>
              <c:numCache>
                <c:formatCode>0.0</c:formatCode>
                <c:ptCount val="4"/>
                <c:pt idx="0">
                  <c:v>0.62630298680065399</c:v>
                </c:pt>
                <c:pt idx="1">
                  <c:v>1.3570082316303911</c:v>
                </c:pt>
                <c:pt idx="2">
                  <c:v>1.0356195756903401</c:v>
                </c:pt>
                <c:pt idx="3">
                  <c:v>0.95282829885142006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BD-4F5D-BDED-2391322A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54496"/>
        <c:axId val="141855672"/>
      </c:barChart>
      <c:catAx>
        <c:axId val="1418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5672"/>
        <c:crosses val="autoZero"/>
        <c:auto val="1"/>
        <c:lblAlgn val="ctr"/>
        <c:lblOffset val="100"/>
        <c:noMultiLvlLbl val="0"/>
      </c:catAx>
      <c:valAx>
        <c:axId val="14185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Unemployment in Travis County,</a:t>
            </a:r>
            <a:r>
              <a:rPr lang="en-US" baseline="0"/>
              <a:t> 2017-2021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13E-44B4-A7CA-081D093D54C2}"/>
              </c:ext>
            </c:extLst>
          </c:dPt>
          <c:dPt>
            <c:idx val="2"/>
            <c:invertIfNegative val="0"/>
            <c:bubble3D val="0"/>
            <c:spPr>
              <a:solidFill>
                <a:srgbClr val="72A3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13E-44B4-A7CA-081D093D54C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13E-44B4-A7CA-081D093D54C2}"/>
              </c:ext>
            </c:extLst>
          </c:dPt>
          <c:cat>
            <c:strRef>
              <c:f>'2017-2021 Unemployment'!$J$6:$J$9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'2017-2021 Unemployment'!$K$6:$K$9</c:f>
              <c:numCache>
                <c:formatCode>0.0</c:formatCode>
                <c:ptCount val="4"/>
                <c:pt idx="0">
                  <c:v>0.62662475965633502</c:v>
                </c:pt>
                <c:pt idx="1">
                  <c:v>1.4339966637525132</c:v>
                </c:pt>
                <c:pt idx="2">
                  <c:v>1.028243505558661</c:v>
                </c:pt>
                <c:pt idx="3">
                  <c:v>0.9767214869679034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E-44B4-A7CA-081D093D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54496"/>
        <c:axId val="141855672"/>
      </c:barChart>
      <c:catAx>
        <c:axId val="1418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5672"/>
        <c:crosses val="autoZero"/>
        <c:auto val="1"/>
        <c:lblAlgn val="ctr"/>
        <c:lblOffset val="100"/>
        <c:noMultiLvlLbl val="0"/>
      </c:catAx>
      <c:valAx>
        <c:axId val="14185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Unemployment in Travis County,</a:t>
            </a:r>
            <a:r>
              <a:rPr lang="en-US" baseline="0"/>
              <a:t> 2016-2020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A72-481A-BC13-B97879FB59C1}"/>
              </c:ext>
            </c:extLst>
          </c:dPt>
          <c:dPt>
            <c:idx val="2"/>
            <c:invertIfNegative val="0"/>
            <c:bubble3D val="0"/>
            <c:spPr>
              <a:solidFill>
                <a:srgbClr val="72A3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A72-481A-BC13-B97879FB59C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A72-481A-BC13-B97879FB59C1}"/>
              </c:ext>
            </c:extLst>
          </c:dPt>
          <c:cat>
            <c:strRef>
              <c:f>'2016-2020 Unemployment'!$J$6:$J$9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'2016-2020 Unemployment'!$K$6:$K$9</c:f>
              <c:numCache>
                <c:formatCode>0.0</c:formatCode>
                <c:ptCount val="4"/>
                <c:pt idx="0">
                  <c:v>0.60465116279069753</c:v>
                </c:pt>
                <c:pt idx="1">
                  <c:v>1.4418604651162792</c:v>
                </c:pt>
                <c:pt idx="2">
                  <c:v>1.0465116279069768</c:v>
                </c:pt>
                <c:pt idx="3">
                  <c:v>1.2729293849333809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72-481A-BC13-B97879FB5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54496"/>
        <c:axId val="141855672"/>
      </c:barChart>
      <c:catAx>
        <c:axId val="1418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5672"/>
        <c:crosses val="autoZero"/>
        <c:auto val="1"/>
        <c:lblAlgn val="ctr"/>
        <c:lblOffset val="100"/>
        <c:noMultiLvlLbl val="0"/>
      </c:catAx>
      <c:valAx>
        <c:axId val="14185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Unemployment in Travis County,</a:t>
            </a:r>
            <a:r>
              <a:rPr lang="en-US" baseline="0"/>
              <a:t> 2015-2019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355-4954-8CB2-C2EE3EE80180}"/>
              </c:ext>
            </c:extLst>
          </c:dPt>
          <c:dPt>
            <c:idx val="2"/>
            <c:invertIfNegative val="0"/>
            <c:bubble3D val="0"/>
            <c:spPr>
              <a:solidFill>
                <a:srgbClr val="72A3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355-4954-8CB2-C2EE3EE8018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355-4954-8CB2-C2EE3EE80180}"/>
              </c:ext>
            </c:extLst>
          </c:dPt>
          <c:cat>
            <c:strRef>
              <c:f>'2015-2019 Unemployment'!$J$6:$J$9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'2015-2019 Unemployment'!$K$6:$K$9</c:f>
              <c:numCache>
                <c:formatCode>0.0</c:formatCode>
                <c:ptCount val="4"/>
                <c:pt idx="0">
                  <c:v>0.76315789473684204</c:v>
                </c:pt>
                <c:pt idx="1">
                  <c:v>1.5526315789473681</c:v>
                </c:pt>
                <c:pt idx="2">
                  <c:v>1.1842105263157894</c:v>
                </c:pt>
                <c:pt idx="3">
                  <c:v>0.8421052631578948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55-4954-8CB2-C2EE3EE8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54496"/>
        <c:axId val="141855672"/>
      </c:barChart>
      <c:catAx>
        <c:axId val="1418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5672"/>
        <c:crosses val="autoZero"/>
        <c:auto val="1"/>
        <c:lblAlgn val="ctr"/>
        <c:lblOffset val="100"/>
        <c:noMultiLvlLbl val="0"/>
      </c:catAx>
      <c:valAx>
        <c:axId val="14185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185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55733</xdr:colOff>
      <xdr:row>11</xdr:row>
      <xdr:rowOff>119530</xdr:rowOff>
    </xdr:from>
    <xdr:to>
      <xdr:col>6</xdr:col>
      <xdr:colOff>211005</xdr:colOff>
      <xdr:row>31</xdr:row>
      <xdr:rowOff>87144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44D962-5DBC-46E1-8A8B-A99995E70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0.09553</cdr:x>
      <cdr:y>0.42078</cdr:y>
    </cdr:from>
    <cdr:to>
      <cdr:x>0.96619</cdr:x>
      <cdr:y>0.42078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97E19E-6BDD-48AB-808A-B82FD091CE4F}"/>
            </a:ext>
          </a:extLst>
        </cdr:cNvPr>
        <cdr:cNvCxnSpPr/>
      </cdr:nvCxnSpPr>
      <cdr:spPr>
        <a:xfrm xmlns:a="http://schemas.openxmlformats.org/drawingml/2006/main">
          <a:off x="331267" y="1062041"/>
          <a:ext cx="3019186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0.54909</cdr:x>
      <cdr:y>0.30995</cdr:y>
    </cdr:from>
    <cdr:to>
      <cdr:x>0.99716</cdr:x>
      <cdr:y>0.38427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4077" y="782321"/>
          <a:ext cx="1553788" cy="18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0.09735</cdr:x>
      <cdr:y>0.55207</cdr:y>
    </cdr:from>
    <cdr:to>
      <cdr:x>0.96801</cdr:x>
      <cdr:y>0.55207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FA8DA40-0EAE-4C4B-99FD-63808A46564D}"/>
            </a:ext>
          </a:extLst>
        </cdr:cNvPr>
        <cdr:cNvCxnSpPr/>
      </cdr:nvCxnSpPr>
      <cdr:spPr>
        <a:xfrm xmlns:a="http://schemas.openxmlformats.org/drawingml/2006/main">
          <a:off x="337587" y="1393429"/>
          <a:ext cx="3019186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0.62706</cdr:x>
      <cdr:y>0.43353</cdr:y>
    </cdr:from>
    <cdr:to>
      <cdr:x>1</cdr:x>
      <cdr:y>0.50785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174464" y="1094229"/>
          <a:ext cx="1293234" cy="18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Slight Disproportion</a:t>
          </a:r>
        </a:p>
      </cdr:txBody>
    </cdr:sp>
  </cdr:relSizeAnchor>
  <cdr:relSizeAnchor xmlns:cdr="http://schemas.openxmlformats.org/drawingml/2006/chartDrawing">
    <cdr:from>
      <cdr:x>0.53149</cdr:x>
      <cdr:y>0.32741</cdr:y>
    </cdr:from>
    <cdr:to>
      <cdr:x>0.53172</cdr:x>
      <cdr:y>0.42466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7DAF87A7-3869-4D03-B225-051E4805A5CD}"/>
            </a:ext>
          </a:extLst>
        </cdr:cNvPr>
        <cdr:cNvCxnSpPr/>
      </cdr:nvCxnSpPr>
      <cdr:spPr>
        <a:xfrm xmlns:a="http://schemas.openxmlformats.org/drawingml/2006/main" flipH="1">
          <a:off x="1843042" y="826392"/>
          <a:ext cx="798" cy="24545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0.53379</cdr:x>
      <cdr:y>0.44601</cdr:y>
    </cdr:from>
    <cdr:to>
      <cdr:x>0.53418</cdr:x>
      <cdr:y>0.554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338FF1E-C5A5-4BA3-AE0F-C2C0468048D8}"/>
            </a:ext>
          </a:extLst>
        </cdr:cNvPr>
        <cdr:cNvCxnSpPr/>
      </cdr:nvCxnSpPr>
      <cdr:spPr>
        <a:xfrm xmlns:a="http://schemas.openxmlformats.org/drawingml/2006/main" flipH="1">
          <a:off x="1851032" y="1125739"/>
          <a:ext cx="1330" cy="27256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0.09803</cdr:x>
      <cdr:y>0.39534</cdr:y>
    </cdr:from>
    <cdr:to>
      <cdr:x>0.96869</cdr:x>
      <cdr:y>0.39534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97E19E-6BDD-48AB-808A-B82FD091CE4F}"/>
            </a:ext>
          </a:extLst>
        </cdr:cNvPr>
        <cdr:cNvCxnSpPr/>
      </cdr:nvCxnSpPr>
      <cdr:spPr>
        <a:xfrm xmlns:a="http://schemas.openxmlformats.org/drawingml/2006/main">
          <a:off x="332025" y="1135708"/>
          <a:ext cx="294889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0.5349</cdr:x>
      <cdr:y>0.29157</cdr:y>
    </cdr:from>
    <cdr:to>
      <cdr:x>0.98599</cdr:x>
      <cdr:y>0.35378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10320" y="838976"/>
          <a:ext cx="1526674" cy="179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0.10008</cdr:x>
      <cdr:y>0.5613</cdr:y>
    </cdr:from>
    <cdr:to>
      <cdr:x>0.97074</cdr:x>
      <cdr:y>0.5613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FA8DA40-0EAE-4C4B-99FD-63808A46564D}"/>
            </a:ext>
          </a:extLst>
        </cdr:cNvPr>
        <cdr:cNvCxnSpPr/>
      </cdr:nvCxnSpPr>
      <cdr:spPr>
        <a:xfrm xmlns:a="http://schemas.openxmlformats.org/drawingml/2006/main">
          <a:off x="338788" y="1658656"/>
          <a:ext cx="2947283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0.60839</cdr:x>
      <cdr:y>0.42964</cdr:y>
    </cdr:from>
    <cdr:to>
      <cdr:x>0.9889</cdr:x>
      <cdr:y>0.50396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059028" y="1236263"/>
          <a:ext cx="1287812" cy="21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Slight Disproportion</a:t>
          </a:r>
        </a:p>
      </cdr:txBody>
    </cdr:sp>
  </cdr:relSizeAnchor>
  <cdr:relSizeAnchor xmlns:cdr="http://schemas.openxmlformats.org/drawingml/2006/chartDrawing">
    <cdr:from>
      <cdr:x>0.53623</cdr:x>
      <cdr:y>0.4223</cdr:y>
    </cdr:from>
    <cdr:to>
      <cdr:x>0.53662</cdr:x>
      <cdr:y>0.54477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338FF1E-C5A5-4BA3-AE0F-C2C0468048D8}"/>
            </a:ext>
          </a:extLst>
        </cdr:cNvPr>
        <cdr:cNvCxnSpPr/>
      </cdr:nvCxnSpPr>
      <cdr:spPr>
        <a:xfrm xmlns:a="http://schemas.openxmlformats.org/drawingml/2006/main" flipH="1">
          <a:off x="1815206" y="1247882"/>
          <a:ext cx="1320" cy="3619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55733</xdr:colOff>
      <xdr:row>11</xdr:row>
      <xdr:rowOff>119530</xdr:rowOff>
    </xdr:from>
    <xdr:to>
      <xdr:col>6</xdr:col>
      <xdr:colOff>211005</xdr:colOff>
      <xdr:row>31</xdr:row>
      <xdr:rowOff>87144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91A71E-51D4-4DD6-AD72-B3F581F30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0.09803</cdr:x>
      <cdr:y>0.32433</cdr:y>
    </cdr:from>
    <cdr:to>
      <cdr:x>0.96869</cdr:x>
      <cdr:y>0.32433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97E19E-6BDD-48AB-808A-B82FD091CE4F}"/>
            </a:ext>
          </a:extLst>
        </cdr:cNvPr>
        <cdr:cNvCxnSpPr/>
      </cdr:nvCxnSpPr>
      <cdr:spPr>
        <a:xfrm xmlns:a="http://schemas.openxmlformats.org/drawingml/2006/main">
          <a:off x="331843" y="944363"/>
          <a:ext cx="294728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0.54374</cdr:x>
      <cdr:y>0.23754</cdr:y>
    </cdr:from>
    <cdr:to>
      <cdr:x>0.99483</cdr:x>
      <cdr:y>0.31186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40608" y="691644"/>
          <a:ext cx="1527017" cy="2163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0.08985</cdr:x>
      <cdr:y>0.51735</cdr:y>
    </cdr:from>
    <cdr:to>
      <cdr:x>0.96051</cdr:x>
      <cdr:y>0.51735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FA8DA40-0EAE-4C4B-99FD-63808A46564D}"/>
            </a:ext>
          </a:extLst>
        </cdr:cNvPr>
        <cdr:cNvCxnSpPr/>
      </cdr:nvCxnSpPr>
      <cdr:spPr>
        <a:xfrm xmlns:a="http://schemas.openxmlformats.org/drawingml/2006/main">
          <a:off x="304152" y="1506360"/>
          <a:ext cx="2947283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0.60769</cdr:x>
      <cdr:y>0.43353</cdr:y>
    </cdr:from>
    <cdr:to>
      <cdr:x>1</cdr:x>
      <cdr:y>0.50785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057085" y="1262311"/>
          <a:ext cx="1328028" cy="216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Slight Disproportion</a:t>
          </a:r>
        </a:p>
      </cdr:txBody>
    </cdr:sp>
  </cdr:relSizeAnchor>
  <cdr:relSizeAnchor xmlns:cdr="http://schemas.openxmlformats.org/drawingml/2006/chartDrawing">
    <cdr:from>
      <cdr:x>0.53879</cdr:x>
      <cdr:y>0.37834</cdr:y>
    </cdr:from>
    <cdr:to>
      <cdr:x>0.53918</cdr:x>
      <cdr:y>0.50082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338FF1E-C5A5-4BA3-AE0F-C2C0468048D8}"/>
            </a:ext>
          </a:extLst>
        </cdr:cNvPr>
        <cdr:cNvCxnSpPr/>
      </cdr:nvCxnSpPr>
      <cdr:spPr>
        <a:xfrm xmlns:a="http://schemas.openxmlformats.org/drawingml/2006/main" flipH="1">
          <a:off x="1823865" y="1101610"/>
          <a:ext cx="1320" cy="35661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55733</xdr:colOff>
      <xdr:row>11</xdr:row>
      <xdr:rowOff>119530</xdr:rowOff>
    </xdr:from>
    <xdr:to>
      <xdr:col>6</xdr:col>
      <xdr:colOff>211005</xdr:colOff>
      <xdr:row>31</xdr:row>
      <xdr:rowOff>87144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7DCF03-B3D7-4895-B3A7-9CB13D934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0.09803</cdr:x>
      <cdr:y>0.36002</cdr:y>
    </cdr:from>
    <cdr:to>
      <cdr:x>0.96869</cdr:x>
      <cdr:y>0.36002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97E19E-6BDD-48AB-808A-B82FD091CE4F}"/>
            </a:ext>
          </a:extLst>
        </cdr:cNvPr>
        <cdr:cNvCxnSpPr/>
      </cdr:nvCxnSpPr>
      <cdr:spPr>
        <a:xfrm xmlns:a="http://schemas.openxmlformats.org/drawingml/2006/main">
          <a:off x="339583" y="923581"/>
          <a:ext cx="301603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0.53909</cdr:x>
      <cdr:y>0.2762</cdr:y>
    </cdr:from>
    <cdr:to>
      <cdr:x>0.98716</cdr:x>
      <cdr:y>0.35052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67458" y="708537"/>
          <a:ext cx="1552152" cy="1906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0.08985</cdr:x>
      <cdr:y>0.53519</cdr:y>
    </cdr:from>
    <cdr:to>
      <cdr:x>0.96051</cdr:x>
      <cdr:y>0.53519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FA8DA40-0EAE-4C4B-99FD-63808A46564D}"/>
            </a:ext>
          </a:extLst>
        </cdr:cNvPr>
        <cdr:cNvCxnSpPr/>
      </cdr:nvCxnSpPr>
      <cdr:spPr>
        <a:xfrm xmlns:a="http://schemas.openxmlformats.org/drawingml/2006/main">
          <a:off x="311252" y="1372953"/>
          <a:ext cx="301603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0.62706</cdr:x>
      <cdr:y>0.43353</cdr:y>
    </cdr:from>
    <cdr:to>
      <cdr:x>1</cdr:x>
      <cdr:y>0.50785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174464" y="1094229"/>
          <a:ext cx="1293234" cy="18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Slight Disproportion</a:t>
          </a:r>
        </a:p>
      </cdr:txBody>
    </cdr:sp>
  </cdr:relSizeAnchor>
  <cdr:relSizeAnchor xmlns:cdr="http://schemas.openxmlformats.org/drawingml/2006/chartDrawing">
    <cdr:from>
      <cdr:x>0.53879</cdr:x>
      <cdr:y>0.40213</cdr:y>
    </cdr:from>
    <cdr:to>
      <cdr:x>0.53918</cdr:x>
      <cdr:y>0.51012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338FF1E-C5A5-4BA3-AE0F-C2C0468048D8}"/>
            </a:ext>
          </a:extLst>
        </cdr:cNvPr>
        <cdr:cNvCxnSpPr/>
      </cdr:nvCxnSpPr>
      <cdr:spPr>
        <a:xfrm xmlns:a="http://schemas.openxmlformats.org/drawingml/2006/main" flipH="1">
          <a:off x="1866412" y="1031600"/>
          <a:ext cx="1351" cy="27703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55733</xdr:colOff>
      <xdr:row>11</xdr:row>
      <xdr:rowOff>119530</xdr:rowOff>
    </xdr:from>
    <xdr:to>
      <xdr:col>6</xdr:col>
      <xdr:colOff>211005</xdr:colOff>
      <xdr:row>31</xdr:row>
      <xdr:rowOff>87144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22A8DC-7C8E-4311-B6C4-4B9F03360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0.09803</cdr:x>
      <cdr:y>0.36002</cdr:y>
    </cdr:from>
    <cdr:to>
      <cdr:x>0.96869</cdr:x>
      <cdr:y>0.36002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97E19E-6BDD-48AB-808A-B82FD091CE4F}"/>
            </a:ext>
          </a:extLst>
        </cdr:cNvPr>
        <cdr:cNvCxnSpPr/>
      </cdr:nvCxnSpPr>
      <cdr:spPr>
        <a:xfrm xmlns:a="http://schemas.openxmlformats.org/drawingml/2006/main">
          <a:off x="339583" y="923581"/>
          <a:ext cx="301603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0.53909</cdr:x>
      <cdr:y>0.2762</cdr:y>
    </cdr:from>
    <cdr:to>
      <cdr:x>0.98716</cdr:x>
      <cdr:y>0.35052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67458" y="708537"/>
          <a:ext cx="1552152" cy="1906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0.08985</cdr:x>
      <cdr:y>0.53519</cdr:y>
    </cdr:from>
    <cdr:to>
      <cdr:x>0.96051</cdr:x>
      <cdr:y>0.53519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FA8DA40-0EAE-4C4B-99FD-63808A46564D}"/>
            </a:ext>
          </a:extLst>
        </cdr:cNvPr>
        <cdr:cNvCxnSpPr/>
      </cdr:nvCxnSpPr>
      <cdr:spPr>
        <a:xfrm xmlns:a="http://schemas.openxmlformats.org/drawingml/2006/main">
          <a:off x="311252" y="1372953"/>
          <a:ext cx="301603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0.62706</cdr:x>
      <cdr:y>0.43353</cdr:y>
    </cdr:from>
    <cdr:to>
      <cdr:x>1</cdr:x>
      <cdr:y>0.50785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174464" y="1094229"/>
          <a:ext cx="1293234" cy="18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Slight Disproportion</a:t>
          </a:r>
        </a:p>
      </cdr:txBody>
    </cdr:sp>
  </cdr:relSizeAnchor>
  <cdr:relSizeAnchor xmlns:cdr="http://schemas.openxmlformats.org/drawingml/2006/chartDrawing">
    <cdr:from>
      <cdr:x>0.53879</cdr:x>
      <cdr:y>0.40213</cdr:y>
    </cdr:from>
    <cdr:to>
      <cdr:x>0.53918</cdr:x>
      <cdr:y>0.51012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A338FF1E-C5A5-4BA3-AE0F-C2C0468048D8}"/>
            </a:ext>
          </a:extLst>
        </cdr:cNvPr>
        <cdr:cNvCxnSpPr/>
      </cdr:nvCxnSpPr>
      <cdr:spPr>
        <a:xfrm xmlns:a="http://schemas.openxmlformats.org/drawingml/2006/main" flipH="1">
          <a:off x="1866412" y="1031600"/>
          <a:ext cx="1351" cy="27703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55733</xdr:colOff>
      <xdr:row>11</xdr:row>
      <xdr:rowOff>119530</xdr:rowOff>
    </xdr:from>
    <xdr:to>
      <xdr:col>6</xdr:col>
      <xdr:colOff>211005</xdr:colOff>
      <xdr:row>31</xdr:row>
      <xdr:rowOff>87144</xdr:rowOff>
    </xdr:to>
    <xdr:graphicFrame macro="">
      <xdr:nvGraphicFramePr>
        <xdr:cNvPr id="2474235" name="Chart 1">
          <a:extLst>
            <a:ext uri="{FF2B5EF4-FFF2-40B4-BE49-F238E27FC236}">
              <a16:creationId xmlns:a16="http://schemas.microsoft.com/office/drawing/2014/main" id="{00000000-0008-0000-0000-0000FBC02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E3DD-2566-4A74-AB38-7A2C706096A7}">
  <dimension ref="A2:K21"/>
  <sheetViews>
    <sheetView tabSelected="1" zoomScale="140" zoomScaleNormal="140" workbookViewId="0">
      <selection activeCell="E9" sqref="E9"/>
    </sheetView>
  </sheetViews>
  <sheetFormatPr defaultColWidth="8.85546875" defaultRowHeight="11.25"/>
  <cols>
    <col min="1" max="1" width="23.85546875" style="4" customWidth="1"/>
    <col min="2" max="2" width="18.42578125" style="4" customWidth="1"/>
    <col min="3" max="3" width="28.85546875" style="4" customWidth="1"/>
    <col min="4" max="4" width="26.28515625" style="4" customWidth="1"/>
    <col min="5" max="5" width="31.7109375" style="4" customWidth="1"/>
    <col min="6" max="6" width="16.7109375" style="4" customWidth="1"/>
    <col min="7" max="9" width="8.85546875" style="4"/>
    <col min="10" max="10" width="11.140625" style="4" customWidth="1"/>
    <col min="11" max="11" width="11" style="4" customWidth="1"/>
    <col min="12" max="16384" width="8.85546875" style="4"/>
  </cols>
  <sheetData>
    <row r="2" spans="1:11">
      <c r="A2" s="1" t="s">
        <v>27</v>
      </c>
      <c r="B2" s="2"/>
      <c r="C2" s="3"/>
      <c r="D2" s="3"/>
      <c r="E2" s="3"/>
      <c r="F2" s="3"/>
    </row>
    <row r="3" spans="1:11">
      <c r="A3" s="2"/>
      <c r="B3" s="2"/>
      <c r="C3" s="3"/>
      <c r="D3" s="3"/>
      <c r="E3" s="3"/>
      <c r="F3" s="3"/>
    </row>
    <row r="4" spans="1:11" ht="34.5" customHeight="1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24</v>
      </c>
      <c r="G4" s="5"/>
    </row>
    <row r="5" spans="1:11">
      <c r="A5" s="2" t="s">
        <v>12</v>
      </c>
      <c r="B5" s="13">
        <f>(1069924*0.043)</f>
        <v>46006.731999999996</v>
      </c>
      <c r="C5" s="6"/>
      <c r="D5" s="6"/>
      <c r="E5" s="7"/>
      <c r="F5" s="9">
        <v>1069924</v>
      </c>
      <c r="G5" s="10"/>
      <c r="J5" s="19" t="s">
        <v>6</v>
      </c>
      <c r="K5" s="19"/>
    </row>
    <row r="6" spans="1:11">
      <c r="A6" s="2" t="s">
        <v>2</v>
      </c>
      <c r="B6" s="14">
        <f>83576*0.03</f>
        <v>2507.2799999999997</v>
      </c>
      <c r="C6" s="11">
        <f>B6/$B$5</f>
        <v>5.4498111276410591E-2</v>
      </c>
      <c r="D6" s="7">
        <f>F6/$F$5</f>
        <v>7.8127044537742871E-2</v>
      </c>
      <c r="E6" s="8">
        <f>C6/D6</f>
        <v>0.69755756919849654</v>
      </c>
      <c r="F6" s="9">
        <v>83590</v>
      </c>
      <c r="G6" s="10"/>
      <c r="J6" s="2" t="s">
        <v>2</v>
      </c>
      <c r="K6" s="12">
        <f>E6</f>
        <v>0.69755756919849654</v>
      </c>
    </row>
    <row r="7" spans="1:11">
      <c r="A7" s="2" t="s">
        <v>11</v>
      </c>
      <c r="B7" s="14">
        <f>88412*0.067</f>
        <v>5923.6040000000003</v>
      </c>
      <c r="C7" s="11">
        <f t="shared" ref="C7:C8" si="0">B7/$B$5</f>
        <v>0.12875515696268106</v>
      </c>
      <c r="D7" s="7">
        <f>F7/$F$5</f>
        <v>7.8847656469057614E-2</v>
      </c>
      <c r="E7" s="8">
        <f>C7/D7</f>
        <v>1.6329611142369054</v>
      </c>
      <c r="F7" s="13">
        <v>84361</v>
      </c>
      <c r="G7" s="10"/>
      <c r="J7" s="2" t="s">
        <v>11</v>
      </c>
      <c r="K7" s="12">
        <f>E7</f>
        <v>1.6329611142369054</v>
      </c>
    </row>
    <row r="8" spans="1:11">
      <c r="A8" s="2" t="s">
        <v>0</v>
      </c>
      <c r="B8" s="14">
        <f>320646*0.044</f>
        <v>14108.423999999999</v>
      </c>
      <c r="C8" s="11">
        <f t="shared" si="0"/>
        <v>0.30665999054225368</v>
      </c>
      <c r="D8" s="7">
        <f>F8/$F$5</f>
        <v>0.30510110998538215</v>
      </c>
      <c r="E8" s="18">
        <f>C8/D8</f>
        <v>1.0051093899886048</v>
      </c>
      <c r="F8" s="9">
        <v>326435</v>
      </c>
      <c r="G8" s="10"/>
      <c r="J8" s="2" t="s">
        <v>0</v>
      </c>
      <c r="K8" s="12">
        <f>E8</f>
        <v>1.0051093899886048</v>
      </c>
    </row>
    <row r="9" spans="1:11">
      <c r="A9" s="2" t="s">
        <v>1</v>
      </c>
      <c r="B9" s="14">
        <f>541288*0.04</f>
        <v>21651.52</v>
      </c>
      <c r="C9" s="11">
        <f>B9/$B$5</f>
        <v>0.47061634371248107</v>
      </c>
      <c r="D9" s="7">
        <f>F9/$F$5</f>
        <v>0.49745495941767826</v>
      </c>
      <c r="E9" s="8">
        <f>C9/D9</f>
        <v>0.94604814929051162</v>
      </c>
      <c r="F9" s="9">
        <v>532239</v>
      </c>
      <c r="G9" s="10"/>
      <c r="J9" s="2" t="s">
        <v>1</v>
      </c>
      <c r="K9" s="12">
        <f>E9</f>
        <v>0.94604814929051162</v>
      </c>
    </row>
    <row r="11" spans="1:11">
      <c r="A11" s="2" t="s">
        <v>7</v>
      </c>
      <c r="B11" s="3"/>
      <c r="C11" s="3"/>
      <c r="D11" s="3"/>
      <c r="E11" s="6"/>
      <c r="F11" s="3"/>
    </row>
    <row r="12" spans="1:11">
      <c r="A12" s="3" t="s">
        <v>8</v>
      </c>
      <c r="B12" s="8">
        <f>E7/E9</f>
        <v>1.7260866853991985</v>
      </c>
      <c r="C12" s="3"/>
      <c r="D12" s="3"/>
      <c r="E12" s="3"/>
      <c r="F12" s="3"/>
    </row>
    <row r="13" spans="1:11">
      <c r="A13" s="3" t="s">
        <v>9</v>
      </c>
      <c r="B13" s="8">
        <f>E7/E6</f>
        <v>2.3409696723858944</v>
      </c>
      <c r="C13" s="3"/>
      <c r="D13" s="3"/>
      <c r="E13" s="3"/>
      <c r="F13" s="3"/>
    </row>
    <row r="14" spans="1:11">
      <c r="A14" s="3" t="s">
        <v>10</v>
      </c>
      <c r="B14" s="8">
        <f>E8/E9</f>
        <v>1.0624294236423231</v>
      </c>
      <c r="C14" s="3"/>
      <c r="D14" s="3"/>
      <c r="E14" s="3"/>
      <c r="F14" s="3"/>
    </row>
    <row r="15" spans="1:11">
      <c r="A15" s="3"/>
      <c r="B15" s="8"/>
      <c r="C15" s="3"/>
      <c r="D15" s="3"/>
      <c r="E15" s="3"/>
      <c r="F15" s="3"/>
    </row>
    <row r="20" spans="1:2">
      <c r="A20" s="16" t="s">
        <v>13</v>
      </c>
      <c r="B20" s="4" t="s">
        <v>14</v>
      </c>
    </row>
    <row r="21" spans="1:2" ht="15">
      <c r="B21" t="s">
        <v>26</v>
      </c>
    </row>
  </sheetData>
  <mergeCells count="1">
    <mergeCell ref="J5:K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48C9-9211-47FE-8F9B-7680B94B6F12}">
  <dimension ref="A2:K21"/>
  <sheetViews>
    <sheetView zoomScale="130" zoomScaleNormal="130" workbookViewId="0">
      <selection activeCell="B5" sqref="B5"/>
    </sheetView>
  </sheetViews>
  <sheetFormatPr defaultColWidth="8.85546875" defaultRowHeight="11.25"/>
  <cols>
    <col min="1" max="1" width="23.85546875" style="4" customWidth="1"/>
    <col min="2" max="2" width="18.42578125" style="4" customWidth="1"/>
    <col min="3" max="3" width="28.85546875" style="4" customWidth="1"/>
    <col min="4" max="4" width="26.28515625" style="4" customWidth="1"/>
    <col min="5" max="5" width="31.7109375" style="4" customWidth="1"/>
    <col min="6" max="6" width="16.7109375" style="4" customWidth="1"/>
    <col min="7" max="9" width="8.85546875" style="4"/>
    <col min="10" max="10" width="11.140625" style="4" customWidth="1"/>
    <col min="11" max="11" width="11" style="4" customWidth="1"/>
    <col min="12" max="16384" width="8.85546875" style="4"/>
  </cols>
  <sheetData>
    <row r="2" spans="1:11">
      <c r="A2" s="1" t="s">
        <v>28</v>
      </c>
      <c r="B2" s="2"/>
      <c r="C2" s="3"/>
      <c r="D2" s="3"/>
      <c r="E2" s="3"/>
      <c r="F2" s="3"/>
    </row>
    <row r="3" spans="1:11">
      <c r="A3" s="2"/>
      <c r="B3" s="2"/>
      <c r="C3" s="3"/>
      <c r="D3" s="3"/>
      <c r="E3" s="3"/>
      <c r="F3" s="3"/>
    </row>
    <row r="4" spans="1:11" ht="34.5" customHeight="1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24</v>
      </c>
      <c r="G4" s="5"/>
    </row>
    <row r="5" spans="1:11">
      <c r="A5" s="2" t="s">
        <v>12</v>
      </c>
      <c r="B5" s="13">
        <f>(1052102*0.042)</f>
        <v>44188.284</v>
      </c>
      <c r="C5" s="6"/>
      <c r="D5" s="6"/>
      <c r="E5" s="7"/>
      <c r="F5" s="9">
        <v>1052102</v>
      </c>
      <c r="G5" s="10"/>
      <c r="J5" s="19" t="s">
        <v>6</v>
      </c>
      <c r="K5" s="19"/>
    </row>
    <row r="6" spans="1:11">
      <c r="A6" s="2" t="s">
        <v>2</v>
      </c>
      <c r="B6" s="14">
        <f>78529*0.028</f>
        <v>2198.8119999999999</v>
      </c>
      <c r="C6" s="11">
        <f>B6/$B$5</f>
        <v>4.9760067623354644E-2</v>
      </c>
      <c r="D6" s="7">
        <f>F6/$F$5</f>
        <v>7.9450471532227868E-2</v>
      </c>
      <c r="E6" s="8">
        <f>C6/D6</f>
        <v>0.62630298680065399</v>
      </c>
      <c r="F6" s="9">
        <v>83590</v>
      </c>
      <c r="G6" s="10"/>
      <c r="J6" s="2" t="s">
        <v>2</v>
      </c>
      <c r="K6" s="12">
        <f>E6</f>
        <v>0.62630298680065399</v>
      </c>
    </row>
    <row r="7" spans="1:11">
      <c r="A7" s="2" t="s">
        <v>11</v>
      </c>
      <c r="B7" s="14">
        <f>87420*0.055</f>
        <v>4808.1000000000004</v>
      </c>
      <c r="C7" s="11">
        <f t="shared" ref="C7:C8" si="0">B7/$B$5</f>
        <v>0.10880938485866526</v>
      </c>
      <c r="D7" s="7">
        <f>F7/$F$5</f>
        <v>8.0183290213306321E-2</v>
      </c>
      <c r="E7" s="8">
        <f>C7/D7</f>
        <v>1.3570082316303911</v>
      </c>
      <c r="F7" s="13">
        <v>84361</v>
      </c>
      <c r="G7" s="10"/>
      <c r="J7" s="2" t="s">
        <v>11</v>
      </c>
      <c r="K7" s="12">
        <f>E7</f>
        <v>1.3570082316303911</v>
      </c>
    </row>
    <row r="8" spans="1:11">
      <c r="A8" s="2" t="s">
        <v>0</v>
      </c>
      <c r="B8" s="14">
        <f>322696*0.044</f>
        <v>14198.624</v>
      </c>
      <c r="C8" s="11">
        <f t="shared" si="0"/>
        <v>0.32132100898057048</v>
      </c>
      <c r="D8" s="7">
        <f>F8/$F$5</f>
        <v>0.31026934650822829</v>
      </c>
      <c r="E8" s="17">
        <f>C8/D8</f>
        <v>1.0356195756903401</v>
      </c>
      <c r="F8" s="9">
        <v>326435</v>
      </c>
      <c r="G8" s="10"/>
      <c r="J8" s="2" t="s">
        <v>0</v>
      </c>
      <c r="K8" s="12">
        <f>E8</f>
        <v>1.0356195756903401</v>
      </c>
    </row>
    <row r="9" spans="1:11">
      <c r="A9" s="2" t="s">
        <v>1</v>
      </c>
      <c r="B9" s="14">
        <f>532489*0.04</f>
        <v>21299.56</v>
      </c>
      <c r="C9" s="11">
        <f>B9/$B$5</f>
        <v>0.48201826529403136</v>
      </c>
      <c r="D9" s="7">
        <f>F9/$F$5</f>
        <v>0.50588155901233911</v>
      </c>
      <c r="E9" s="8">
        <f>C9/D9</f>
        <v>0.95282829885142006</v>
      </c>
      <c r="F9" s="9">
        <v>532239</v>
      </c>
      <c r="G9" s="10"/>
      <c r="J9" s="2" t="s">
        <v>1</v>
      </c>
      <c r="K9" s="12">
        <f>E9</f>
        <v>0.95282829885142006</v>
      </c>
    </row>
    <row r="11" spans="1:11">
      <c r="A11" s="2" t="s">
        <v>7</v>
      </c>
      <c r="B11" s="3"/>
      <c r="C11" s="3"/>
      <c r="D11" s="3"/>
      <c r="E11" s="6"/>
      <c r="F11" s="3"/>
    </row>
    <row r="12" spans="1:11">
      <c r="A12" s="3" t="s">
        <v>8</v>
      </c>
      <c r="B12" s="8">
        <f>E7/E9</f>
        <v>1.424189681673169</v>
      </c>
      <c r="C12" s="3"/>
      <c r="D12" s="3"/>
      <c r="E12" s="3"/>
      <c r="F12" s="3"/>
    </row>
    <row r="13" spans="1:11">
      <c r="A13" s="3" t="s">
        <v>9</v>
      </c>
      <c r="B13" s="8">
        <f>E7/E6</f>
        <v>2.166696088361963</v>
      </c>
      <c r="C13" s="3"/>
      <c r="D13" s="3"/>
      <c r="E13" s="3"/>
      <c r="F13" s="3"/>
    </row>
    <row r="14" spans="1:11">
      <c r="A14" s="3" t="s">
        <v>10</v>
      </c>
      <c r="B14" s="8">
        <f>E8/E9</f>
        <v>1.0868900272365127</v>
      </c>
      <c r="C14" s="3"/>
      <c r="D14" s="3"/>
      <c r="E14" s="3"/>
      <c r="F14" s="3"/>
    </row>
    <row r="15" spans="1:11">
      <c r="A15" s="3"/>
      <c r="B15" s="8"/>
      <c r="C15" s="3"/>
      <c r="D15" s="3"/>
      <c r="E15" s="3"/>
      <c r="F15" s="3"/>
    </row>
    <row r="20" spans="1:2">
      <c r="A20" s="16" t="s">
        <v>13</v>
      </c>
      <c r="B20" s="4" t="s">
        <v>14</v>
      </c>
    </row>
    <row r="21" spans="1:2" ht="15">
      <c r="B21" t="s">
        <v>26</v>
      </c>
    </row>
  </sheetData>
  <mergeCells count="1">
    <mergeCell ref="J5:K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5BBE-2B9B-4D00-B8EA-BE22A39B4FD5}">
  <dimension ref="A2:K21"/>
  <sheetViews>
    <sheetView zoomScale="110" zoomScaleNormal="110" workbookViewId="0">
      <selection activeCell="C25" sqref="C25"/>
    </sheetView>
  </sheetViews>
  <sheetFormatPr defaultColWidth="8.85546875" defaultRowHeight="11.25"/>
  <cols>
    <col min="1" max="1" width="23.85546875" style="4" customWidth="1"/>
    <col min="2" max="2" width="18.42578125" style="4" customWidth="1"/>
    <col min="3" max="3" width="28.85546875" style="4" customWidth="1"/>
    <col min="4" max="4" width="26.28515625" style="4" customWidth="1"/>
    <col min="5" max="5" width="31.7109375" style="4" customWidth="1"/>
    <col min="6" max="6" width="16.7109375" style="4" customWidth="1"/>
    <col min="7" max="9" width="8.85546875" style="4"/>
    <col min="10" max="10" width="11.140625" style="4" customWidth="1"/>
    <col min="11" max="11" width="11" style="4" customWidth="1"/>
    <col min="12" max="16384" width="8.85546875" style="4"/>
  </cols>
  <sheetData>
    <row r="2" spans="1:11">
      <c r="A2" s="1" t="s">
        <v>23</v>
      </c>
      <c r="B2" s="2"/>
      <c r="C2" s="3"/>
      <c r="D2" s="3"/>
      <c r="E2" s="3"/>
      <c r="F2" s="3"/>
    </row>
    <row r="3" spans="1:11">
      <c r="A3" s="2"/>
      <c r="B3" s="2"/>
      <c r="C3" s="3"/>
      <c r="D3" s="3"/>
      <c r="E3" s="3"/>
      <c r="F3" s="3"/>
    </row>
    <row r="4" spans="1:11" ht="34.5" customHeight="1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24</v>
      </c>
      <c r="G4" s="5"/>
    </row>
    <row r="5" spans="1:11">
      <c r="A5" s="2" t="s">
        <v>12</v>
      </c>
      <c r="B5" s="13">
        <f>(1026036*0.043)</f>
        <v>44119.547999999995</v>
      </c>
      <c r="C5" s="6"/>
      <c r="D5" s="6"/>
      <c r="E5" s="7"/>
      <c r="F5" s="9">
        <v>1065381</v>
      </c>
      <c r="G5" s="10"/>
      <c r="J5" s="19" t="s">
        <v>6</v>
      </c>
      <c r="K5" s="19"/>
    </row>
    <row r="6" spans="1:11">
      <c r="A6" s="2" t="s">
        <v>2</v>
      </c>
      <c r="B6" s="14">
        <f>74798*0.029</f>
        <v>2169.1420000000003</v>
      </c>
      <c r="C6" s="11">
        <f>B6/$B$5</f>
        <v>4.91651002408275E-2</v>
      </c>
      <c r="D6" s="7">
        <f>F6/$F$5</f>
        <v>7.8460194052644081E-2</v>
      </c>
      <c r="E6" s="8">
        <f>C6/D6</f>
        <v>0.62662475965633502</v>
      </c>
      <c r="F6" s="9">
        <v>83590</v>
      </c>
      <c r="G6" s="10"/>
      <c r="J6" s="2" t="s">
        <v>2</v>
      </c>
      <c r="K6" s="12">
        <f>E6</f>
        <v>0.62662475965633502</v>
      </c>
    </row>
    <row r="7" spans="1:11">
      <c r="A7" s="2" t="s">
        <v>11</v>
      </c>
      <c r="B7" s="14">
        <f>84911*0.059</f>
        <v>5009.7489999999998</v>
      </c>
      <c r="C7" s="11">
        <f t="shared" ref="C7:C8" si="0">B7/$B$5</f>
        <v>0.11354941804934177</v>
      </c>
      <c r="D7" s="7">
        <f>F7/$F$5</f>
        <v>7.9183878818938958E-2</v>
      </c>
      <c r="E7" s="8">
        <f>C7/D7</f>
        <v>1.4339966637525132</v>
      </c>
      <c r="F7" s="13">
        <v>84361</v>
      </c>
      <c r="G7" s="10"/>
      <c r="J7" s="2" t="s">
        <v>11</v>
      </c>
      <c r="K7" s="12">
        <f>E7</f>
        <v>1.4339966637525132</v>
      </c>
    </row>
    <row r="8" spans="1:11">
      <c r="A8" s="2" t="s">
        <v>0</v>
      </c>
      <c r="B8" s="14">
        <f>315912*0.044</f>
        <v>13900.127999999999</v>
      </c>
      <c r="C8" s="11">
        <f t="shared" si="0"/>
        <v>0.31505599286737934</v>
      </c>
      <c r="D8" s="7">
        <f>F8/$F$5</f>
        <v>0.30640212280864781</v>
      </c>
      <c r="E8" s="8">
        <f>C8/D8</f>
        <v>1.028243505558661</v>
      </c>
      <c r="F8" s="9">
        <v>326435</v>
      </c>
      <c r="G8" s="10"/>
      <c r="J8" s="2" t="s">
        <v>0</v>
      </c>
      <c r="K8" s="12">
        <f>E8</f>
        <v>1.028243505558661</v>
      </c>
    </row>
    <row r="9" spans="1:11">
      <c r="A9" s="2" t="s">
        <v>1</v>
      </c>
      <c r="B9" s="14">
        <f>525073*0.041</f>
        <v>21527.993000000002</v>
      </c>
      <c r="C9" s="11">
        <f>B9/$B$5</f>
        <v>0.48794681668089629</v>
      </c>
      <c r="D9" s="7">
        <f>F9/$F$5</f>
        <v>0.4995762079481425</v>
      </c>
      <c r="E9" s="8">
        <f>C9/D9</f>
        <v>0.9767214869679034</v>
      </c>
      <c r="F9" s="9">
        <v>532239</v>
      </c>
      <c r="G9" s="10"/>
      <c r="J9" s="2" t="s">
        <v>1</v>
      </c>
      <c r="K9" s="12">
        <f>E9</f>
        <v>0.9767214869679034</v>
      </c>
    </row>
    <row r="11" spans="1:11">
      <c r="A11" s="2" t="s">
        <v>7</v>
      </c>
      <c r="B11" s="3"/>
      <c r="C11" s="3"/>
      <c r="D11" s="3"/>
      <c r="E11" s="6"/>
      <c r="F11" s="3"/>
    </row>
    <row r="12" spans="1:11">
      <c r="A12" s="3" t="s">
        <v>8</v>
      </c>
      <c r="B12" s="8">
        <f>E7/E9</f>
        <v>1.4681735611286255</v>
      </c>
      <c r="C12" s="3"/>
      <c r="D12" s="3"/>
      <c r="E12" s="3"/>
      <c r="F12" s="3"/>
    </row>
    <row r="13" spans="1:11">
      <c r="A13" s="3" t="s">
        <v>9</v>
      </c>
      <c r="B13" s="8">
        <f>E7/E6</f>
        <v>2.2884455835083375</v>
      </c>
      <c r="C13" s="3"/>
      <c r="D13" s="3"/>
      <c r="E13" s="3"/>
      <c r="F13" s="3"/>
    </row>
    <row r="14" spans="1:11">
      <c r="A14" s="3" t="s">
        <v>10</v>
      </c>
      <c r="B14" s="8">
        <f>E8/E9</f>
        <v>1.0527499592035192</v>
      </c>
      <c r="C14" s="3"/>
      <c r="D14" s="3"/>
      <c r="E14" s="3"/>
      <c r="F14" s="3"/>
    </row>
    <row r="15" spans="1:11">
      <c r="A15" s="3"/>
      <c r="B15" s="8"/>
      <c r="C15" s="3"/>
      <c r="D15" s="3"/>
      <c r="E15" s="3"/>
      <c r="F15" s="3"/>
    </row>
    <row r="20" spans="1:2">
      <c r="A20" s="16" t="s">
        <v>13</v>
      </c>
      <c r="B20" s="4" t="s">
        <v>14</v>
      </c>
    </row>
    <row r="21" spans="1:2">
      <c r="B21" s="4" t="s">
        <v>25</v>
      </c>
    </row>
  </sheetData>
  <mergeCells count="1">
    <mergeCell ref="J5:K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510B-2DBE-455E-8B63-4843543505BF}">
  <dimension ref="A2:K20"/>
  <sheetViews>
    <sheetView zoomScale="110" zoomScaleNormal="110" workbookViewId="0">
      <selection activeCell="E9" sqref="E9"/>
    </sheetView>
  </sheetViews>
  <sheetFormatPr defaultColWidth="8.85546875" defaultRowHeight="11.25"/>
  <cols>
    <col min="1" max="1" width="23.85546875" style="4" customWidth="1"/>
    <col min="2" max="2" width="18.42578125" style="4" customWidth="1"/>
    <col min="3" max="3" width="28.85546875" style="4" customWidth="1"/>
    <col min="4" max="4" width="26.28515625" style="4" customWidth="1"/>
    <col min="5" max="5" width="31.7109375" style="4" customWidth="1"/>
    <col min="6" max="6" width="16.7109375" style="4" customWidth="1"/>
    <col min="7" max="9" width="8.85546875" style="4"/>
    <col min="10" max="10" width="11.140625" style="4" customWidth="1"/>
    <col min="11" max="11" width="11" style="4" customWidth="1"/>
    <col min="12" max="16384" width="8.85546875" style="4"/>
  </cols>
  <sheetData>
    <row r="2" spans="1:11">
      <c r="A2" s="1" t="s">
        <v>22</v>
      </c>
      <c r="B2" s="2"/>
      <c r="C2" s="3"/>
      <c r="D2" s="3"/>
      <c r="E2" s="3"/>
      <c r="F2" s="3"/>
    </row>
    <row r="3" spans="1:11">
      <c r="A3" s="2"/>
      <c r="B3" s="2"/>
      <c r="C3" s="3"/>
      <c r="D3" s="3"/>
      <c r="E3" s="3"/>
      <c r="F3" s="3"/>
    </row>
    <row r="4" spans="1:11" ht="34.5" customHeight="1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15</v>
      </c>
      <c r="G4" s="5"/>
    </row>
    <row r="5" spans="1:11">
      <c r="A5" s="2" t="s">
        <v>12</v>
      </c>
      <c r="B5" s="13">
        <v>43406.951999999997</v>
      </c>
      <c r="C5" s="6"/>
      <c r="D5" s="6"/>
      <c r="E5" s="7"/>
      <c r="F5" s="9">
        <v>1009464</v>
      </c>
      <c r="G5" s="10"/>
      <c r="J5" s="19" t="s">
        <v>6</v>
      </c>
      <c r="K5" s="19"/>
    </row>
    <row r="6" spans="1:11">
      <c r="A6" s="2" t="s">
        <v>2</v>
      </c>
      <c r="B6" s="14">
        <v>1844.2579999999998</v>
      </c>
      <c r="C6" s="11">
        <f>B6/$B$5</f>
        <v>4.2487618112416643E-2</v>
      </c>
      <c r="D6" s="7">
        <f>F6/$F$5</f>
        <v>7.0267983801304459E-2</v>
      </c>
      <c r="E6" s="8">
        <f>C6/D6</f>
        <v>0.60465116279069753</v>
      </c>
      <c r="F6" s="9">
        <v>70933</v>
      </c>
      <c r="G6" s="10"/>
      <c r="J6" s="2" t="s">
        <v>2</v>
      </c>
      <c r="K6" s="12">
        <f>E6</f>
        <v>0.60465116279069753</v>
      </c>
    </row>
    <row r="7" spans="1:11">
      <c r="A7" s="2" t="s">
        <v>11</v>
      </c>
      <c r="B7" s="14">
        <v>5152.0140000000001</v>
      </c>
      <c r="C7" s="11">
        <f>B7/$B$5</f>
        <v>0.1186909875634668</v>
      </c>
      <c r="D7" s="7">
        <f>F7/$F$5</f>
        <v>8.2317942987565673E-2</v>
      </c>
      <c r="E7" s="8">
        <f>C7/D7</f>
        <v>1.4418604651162792</v>
      </c>
      <c r="F7" s="13">
        <v>83097</v>
      </c>
      <c r="G7" s="10"/>
      <c r="J7" s="2" t="s">
        <v>11</v>
      </c>
      <c r="K7" s="12">
        <f>E7</f>
        <v>1.4418604651162792</v>
      </c>
    </row>
    <row r="8" spans="1:11">
      <c r="A8" s="2" t="s">
        <v>0</v>
      </c>
      <c r="B8" s="15">
        <v>13929.029999999999</v>
      </c>
      <c r="C8" s="11">
        <f>B8/$B$5</f>
        <v>0.3208939895157808</v>
      </c>
      <c r="D8" s="7">
        <f>F8/$F$5</f>
        <v>0.30663203442619053</v>
      </c>
      <c r="E8" s="8">
        <f>C8/D8</f>
        <v>1.0465116279069768</v>
      </c>
      <c r="F8" s="9">
        <v>309534</v>
      </c>
      <c r="G8" s="10"/>
      <c r="J8" s="2" t="s">
        <v>0</v>
      </c>
      <c r="K8" s="12">
        <f>E8</f>
        <v>1.0465116279069768</v>
      </c>
    </row>
    <row r="9" spans="1:11">
      <c r="A9" s="2" t="s">
        <v>1</v>
      </c>
      <c r="B9" s="15">
        <v>28593.52</v>
      </c>
      <c r="C9" s="11">
        <f>B9/$B$5</f>
        <v>0.65873134791864685</v>
      </c>
      <c r="D9" s="7">
        <f>F9/$F$5</f>
        <v>0.5174924514395759</v>
      </c>
      <c r="E9" s="8">
        <f>C9/D9</f>
        <v>1.2729293849333809</v>
      </c>
      <c r="F9" s="9">
        <v>522390</v>
      </c>
      <c r="G9" s="10"/>
      <c r="J9" s="2" t="s">
        <v>1</v>
      </c>
      <c r="K9" s="12">
        <f>E9</f>
        <v>1.2729293849333809</v>
      </c>
    </row>
    <row r="11" spans="1:11">
      <c r="A11" s="2" t="s">
        <v>7</v>
      </c>
      <c r="B11" s="3"/>
      <c r="C11" s="3"/>
      <c r="D11" s="3"/>
      <c r="E11" s="6"/>
      <c r="F11" s="3"/>
    </row>
    <row r="12" spans="1:11">
      <c r="A12" s="3" t="s">
        <v>8</v>
      </c>
      <c r="B12" s="8">
        <f>E7/E9</f>
        <v>1.1327104882504848</v>
      </c>
      <c r="C12" s="3"/>
      <c r="D12" s="3"/>
      <c r="E12" s="3"/>
      <c r="F12" s="3"/>
    </row>
    <row r="13" spans="1:11">
      <c r="A13" s="3" t="s">
        <v>9</v>
      </c>
      <c r="B13" s="8">
        <f>E7/E6</f>
        <v>2.3846153846153855</v>
      </c>
      <c r="C13" s="3"/>
      <c r="D13" s="3"/>
      <c r="E13" s="3"/>
      <c r="F13" s="3"/>
    </row>
    <row r="14" spans="1:11">
      <c r="A14" s="3" t="s">
        <v>10</v>
      </c>
      <c r="B14" s="8">
        <f>E8/E9</f>
        <v>0.82212858018180346</v>
      </c>
      <c r="C14" s="3"/>
      <c r="D14" s="3"/>
      <c r="E14" s="3"/>
      <c r="F14" s="3"/>
    </row>
    <row r="15" spans="1:11">
      <c r="A15" s="3"/>
      <c r="B15" s="8"/>
      <c r="C15" s="3"/>
      <c r="D15" s="3"/>
      <c r="E15" s="3"/>
      <c r="F15" s="3"/>
    </row>
    <row r="20" spans="1:2">
      <c r="A20" s="16" t="s">
        <v>13</v>
      </c>
      <c r="B20" s="4" t="s">
        <v>14</v>
      </c>
    </row>
  </sheetData>
  <mergeCells count="1">
    <mergeCell ref="J5:K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zoomScale="130" zoomScaleNormal="130" workbookViewId="0">
      <selection activeCell="E9" sqref="E9"/>
    </sheetView>
  </sheetViews>
  <sheetFormatPr defaultColWidth="8.85546875" defaultRowHeight="11.25"/>
  <cols>
    <col min="1" max="1" width="23.85546875" style="4" customWidth="1"/>
    <col min="2" max="2" width="18.42578125" style="4" customWidth="1"/>
    <col min="3" max="3" width="28.85546875" style="4" customWidth="1"/>
    <col min="4" max="4" width="26.28515625" style="4" customWidth="1"/>
    <col min="5" max="5" width="31.7109375" style="4" customWidth="1"/>
    <col min="6" max="6" width="16.7109375" style="4" customWidth="1"/>
    <col min="7" max="9" width="8.85546875" style="4"/>
    <col min="10" max="10" width="11.140625" style="4" customWidth="1"/>
    <col min="11" max="11" width="11" style="4" customWidth="1"/>
    <col min="12" max="16384" width="8.85546875" style="4"/>
  </cols>
  <sheetData>
    <row r="2" spans="1:11">
      <c r="A2" s="1" t="s">
        <v>16</v>
      </c>
      <c r="B2" s="2"/>
      <c r="C2" s="3"/>
      <c r="D2" s="3"/>
      <c r="E2" s="3"/>
      <c r="F2" s="3"/>
    </row>
    <row r="3" spans="1:11">
      <c r="A3" s="2"/>
      <c r="B3" s="2"/>
      <c r="C3" s="3"/>
      <c r="D3" s="3"/>
      <c r="E3" s="3"/>
      <c r="F3" s="3"/>
    </row>
    <row r="4" spans="1:11" ht="34.5" customHeight="1">
      <c r="A4" s="5"/>
      <c r="B4" s="5" t="s">
        <v>3</v>
      </c>
      <c r="C4" s="5" t="s">
        <v>4</v>
      </c>
      <c r="D4" s="5" t="s">
        <v>5</v>
      </c>
      <c r="E4" s="5" t="s">
        <v>6</v>
      </c>
      <c r="F4" s="5" t="s">
        <v>15</v>
      </c>
      <c r="G4" s="5"/>
    </row>
    <row r="5" spans="1:11">
      <c r="A5" s="2" t="s">
        <v>12</v>
      </c>
      <c r="B5" s="13">
        <v>37437.904000000002</v>
      </c>
      <c r="C5" s="6"/>
      <c r="D5" s="6"/>
      <c r="E5" s="7"/>
      <c r="F5" s="9" t="s">
        <v>17</v>
      </c>
      <c r="G5" s="10"/>
      <c r="J5" s="19" t="s">
        <v>6</v>
      </c>
      <c r="K5" s="19"/>
    </row>
    <row r="6" spans="1:11">
      <c r="A6" s="2" t="s">
        <v>2</v>
      </c>
      <c r="B6" s="14">
        <v>2005.1470000000002</v>
      </c>
      <c r="C6" s="11">
        <f>B6/$B$5</f>
        <v>5.3559275113264887E-2</v>
      </c>
      <c r="D6" s="7">
        <f>F6/$F$5</f>
        <v>7.0181119113933307E-2</v>
      </c>
      <c r="E6" s="8">
        <f>C6/D6</f>
        <v>0.76315789473684204</v>
      </c>
      <c r="F6" s="9" t="s">
        <v>18</v>
      </c>
      <c r="G6" s="10"/>
      <c r="J6" s="2" t="s">
        <v>2</v>
      </c>
      <c r="K6" s="12">
        <f>E6</f>
        <v>0.76315789473684204</v>
      </c>
    </row>
    <row r="7" spans="1:11">
      <c r="A7" s="2" t="s">
        <v>11</v>
      </c>
      <c r="B7" s="14">
        <v>4794.2219999999998</v>
      </c>
      <c r="C7" s="11">
        <f>B7/$B$5</f>
        <v>0.12805797033936514</v>
      </c>
      <c r="D7" s="7">
        <f>F7/$F$5</f>
        <v>8.2478014794845358E-2</v>
      </c>
      <c r="E7" s="8">
        <f>C7/D7</f>
        <v>1.5526315789473681</v>
      </c>
      <c r="F7" s="13" t="s">
        <v>19</v>
      </c>
      <c r="G7" s="10"/>
      <c r="J7" s="2" t="s">
        <v>11</v>
      </c>
      <c r="K7" s="12">
        <f>E7</f>
        <v>1.5526315789473681</v>
      </c>
    </row>
    <row r="8" spans="1:11">
      <c r="A8" s="2" t="s">
        <v>0</v>
      </c>
      <c r="B8" s="15">
        <v>13604.31</v>
      </c>
      <c r="C8" s="11">
        <f>B8/$B$5</f>
        <v>0.36338332402369533</v>
      </c>
      <c r="D8" s="7">
        <f>F8/$F$5</f>
        <v>0.30685702917556495</v>
      </c>
      <c r="E8" s="8">
        <f>C8/D8</f>
        <v>1.1842105263157894</v>
      </c>
      <c r="F8" s="9" t="s">
        <v>20</v>
      </c>
      <c r="G8" s="10"/>
      <c r="J8" s="2" t="s">
        <v>0</v>
      </c>
      <c r="K8" s="12">
        <f>E8</f>
        <v>1.1842105263157894</v>
      </c>
    </row>
    <row r="9" spans="1:11">
      <c r="A9" s="2" t="s">
        <v>1</v>
      </c>
      <c r="B9" s="15">
        <v>16454.944</v>
      </c>
      <c r="C9" s="11">
        <f>B9/$B$5</f>
        <v>0.4395263153620993</v>
      </c>
      <c r="D9" s="7">
        <f>F9/$F$5</f>
        <v>0.52193749949249291</v>
      </c>
      <c r="E9" s="8">
        <f>C9/D9</f>
        <v>0.8421052631578948</v>
      </c>
      <c r="F9" s="9" t="s">
        <v>21</v>
      </c>
      <c r="G9" s="10"/>
      <c r="J9" s="2" t="s">
        <v>1</v>
      </c>
      <c r="K9" s="12">
        <f>E9</f>
        <v>0.8421052631578948</v>
      </c>
    </row>
    <row r="11" spans="1:11">
      <c r="A11" s="2" t="s">
        <v>7</v>
      </c>
      <c r="B11" s="3"/>
      <c r="C11" s="3"/>
      <c r="D11" s="3"/>
      <c r="E11" s="6"/>
      <c r="F11" s="3"/>
    </row>
    <row r="12" spans="1:11">
      <c r="A12" s="3" t="s">
        <v>8</v>
      </c>
      <c r="B12" s="8">
        <f>E7/E9</f>
        <v>1.8437499999999996</v>
      </c>
      <c r="C12" s="3"/>
      <c r="D12" s="3"/>
      <c r="E12" s="3"/>
      <c r="F12" s="3"/>
    </row>
    <row r="13" spans="1:11">
      <c r="A13" s="3" t="s">
        <v>9</v>
      </c>
      <c r="B13" s="8">
        <f>E7/E6</f>
        <v>2.0344827586206895</v>
      </c>
      <c r="C13" s="3"/>
      <c r="D13" s="3"/>
      <c r="E13" s="3"/>
      <c r="F13" s="3"/>
    </row>
    <row r="14" spans="1:11">
      <c r="A14" s="3" t="s">
        <v>10</v>
      </c>
      <c r="B14" s="8">
        <f>E8/E9</f>
        <v>1.4062499999999998</v>
      </c>
      <c r="C14" s="3"/>
      <c r="D14" s="3"/>
      <c r="E14" s="3"/>
      <c r="F14" s="3"/>
    </row>
    <row r="15" spans="1:11">
      <c r="A15" s="3"/>
      <c r="B15" s="8"/>
      <c r="C15" s="3"/>
      <c r="D15" s="3"/>
      <c r="E15" s="3"/>
      <c r="F15" s="3"/>
    </row>
    <row r="20" spans="1:2">
      <c r="A20" s="16" t="s">
        <v>13</v>
      </c>
      <c r="B20" s="4" t="s">
        <v>14</v>
      </c>
    </row>
  </sheetData>
  <mergeCells count="1">
    <mergeCell ref="J5:K5"/>
  </mergeCells>
  <phoneticPr fontId="2" type="noConversion"/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2019-2023 Unemployment</vt:lpstr>
      <vt:lpstr>2018-2022 Unemployment</vt:lpstr>
      <vt:lpstr>2017-2021 Unemployment</vt:lpstr>
      <vt:lpstr>2016-2020 Unemployment</vt:lpstr>
      <vt:lpstr>2015-2019 Unemployment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2013-02-06T15:10:20Z</dcterms:created>
  <dcterms:modified xsi:type="dcterms:W3CDTF">2025-08-22T15:49:43Z</dcterms:modified>
</cp:coreProperties>
</file>