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/>
  <mc:AlternateContent xmlns:mc="http://schemas.openxmlformats.org/markup-compatibility/2006">
    <mc:Choice Requires="x15">
      <x15ac:absPath xmlns:x15ac="http://schemas.microsoft.com/office/spreadsheetml/2010/11/ac" url="C:\Users\resea\OneDrive\Documents\Dashboards\2025 Dashboard Drilldowns\Crime\For Web\"/>
    </mc:Choice>
  </mc:AlternateContent>
  <xr:revisionPtr revIDLastSave="0" documentId="13_ncr:1_{2FE16337-52B1-46AB-8FC8-1241BE78E220}" xr6:coauthVersionLast="47" xr6:coauthVersionMax="47" xr10:uidLastSave="{00000000-0000-0000-0000-000000000000}"/>
  <bookViews>
    <workbookView xWindow="20370" yWindow="-120" windowWidth="25440" windowHeight="1527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C20" i="1" l="1"/>
  <c r="AD20" i="1"/>
  <c r="AC21" i="1"/>
  <c r="AD21" i="1"/>
  <c r="AC22" i="1"/>
  <c r="AD22" i="1"/>
  <c r="AC23" i="1"/>
  <c r="AD23" i="1"/>
  <c r="AC24" i="1"/>
  <c r="AD24" i="1"/>
  <c r="AC25" i="1"/>
  <c r="AD25" i="1"/>
  <c r="N62" i="1"/>
  <c r="O62" i="1"/>
  <c r="N60" i="1"/>
  <c r="O60" i="1"/>
  <c r="N58" i="1"/>
  <c r="O58" i="1"/>
  <c r="N52" i="1"/>
  <c r="O52" i="1"/>
  <c r="N50" i="1"/>
  <c r="O50" i="1"/>
  <c r="N48" i="1"/>
  <c r="O48" i="1"/>
  <c r="N42" i="1"/>
  <c r="O42" i="1"/>
  <c r="N40" i="1"/>
  <c r="O40" i="1"/>
  <c r="N38" i="1"/>
  <c r="O38" i="1"/>
  <c r="N32" i="1"/>
  <c r="O32" i="1"/>
  <c r="N30" i="1"/>
  <c r="O30" i="1"/>
  <c r="N28" i="1"/>
  <c r="O28" i="1"/>
  <c r="N22" i="1"/>
  <c r="O22" i="1"/>
  <c r="N20" i="1"/>
  <c r="O20" i="1"/>
  <c r="N18" i="1"/>
  <c r="O18" i="1"/>
  <c r="N11" i="1"/>
  <c r="O11" i="1"/>
  <c r="N9" i="1"/>
  <c r="O9" i="1"/>
  <c r="N7" i="1"/>
  <c r="O7" i="1"/>
  <c r="M17" i="1"/>
  <c r="M18" i="1" s="1"/>
  <c r="M20" i="1"/>
  <c r="AB23" i="1" s="1"/>
  <c r="M62" i="1"/>
  <c r="M60" i="1"/>
  <c r="AB22" i="1" s="1"/>
  <c r="M58" i="1"/>
  <c r="M52" i="1"/>
  <c r="M50" i="1"/>
  <c r="AB24" i="1" s="1"/>
  <c r="M48" i="1"/>
  <c r="M42" i="1"/>
  <c r="M40" i="1"/>
  <c r="AB21" i="1" s="1"/>
  <c r="M38" i="1"/>
  <c r="M32" i="1"/>
  <c r="M30" i="1"/>
  <c r="AB25" i="1" s="1"/>
  <c r="M28" i="1"/>
  <c r="M22" i="1"/>
  <c r="M11" i="1"/>
  <c r="M9" i="1"/>
  <c r="AB20" i="1" s="1"/>
  <c r="M7" i="1"/>
  <c r="L62" i="1"/>
  <c r="L60" i="1"/>
  <c r="AA22" i="1" s="1"/>
  <c r="L57" i="1"/>
  <c r="L58" i="1" s="1"/>
  <c r="L52" i="1"/>
  <c r="L50" i="1"/>
  <c r="AA24" i="1" s="1"/>
  <c r="L47" i="1"/>
  <c r="L48" i="1" s="1"/>
  <c r="L42" i="1"/>
  <c r="L40" i="1"/>
  <c r="AA21" i="1" s="1"/>
  <c r="L37" i="1"/>
  <c r="L38" i="1" s="1"/>
  <c r="L32" i="1"/>
  <c r="L30" i="1"/>
  <c r="AA25" i="1" s="1"/>
  <c r="L27" i="1"/>
  <c r="L28" i="1" s="1"/>
  <c r="L22" i="1"/>
  <c r="L20" i="1"/>
  <c r="AA23" i="1" s="1"/>
  <c r="L17" i="1"/>
  <c r="L18" i="1" s="1"/>
  <c r="L11" i="1"/>
  <c r="L9" i="1"/>
  <c r="AA20" i="1" s="1"/>
  <c r="L6" i="1"/>
  <c r="L7" i="1" s="1"/>
  <c r="S20" i="1"/>
  <c r="T20" i="1"/>
  <c r="U20" i="1"/>
  <c r="V20" i="1"/>
  <c r="X20" i="1"/>
  <c r="Y20" i="1"/>
  <c r="S21" i="1"/>
  <c r="T21" i="1"/>
  <c r="U21" i="1"/>
  <c r="V21" i="1"/>
  <c r="X21" i="1"/>
  <c r="Y21" i="1"/>
  <c r="S22" i="1"/>
  <c r="T22" i="1"/>
  <c r="U22" i="1"/>
  <c r="V22" i="1"/>
  <c r="X22" i="1"/>
  <c r="Y22" i="1"/>
  <c r="S23" i="1"/>
  <c r="T23" i="1"/>
  <c r="U23" i="1"/>
  <c r="V23" i="1"/>
  <c r="X23" i="1"/>
  <c r="Y23" i="1"/>
  <c r="S24" i="1"/>
  <c r="T24" i="1"/>
  <c r="U24" i="1"/>
  <c r="V24" i="1"/>
  <c r="X24" i="1"/>
  <c r="Y24" i="1"/>
  <c r="S25" i="1"/>
  <c r="T25" i="1"/>
  <c r="U25" i="1"/>
  <c r="V25" i="1"/>
  <c r="X25" i="1"/>
  <c r="Y25" i="1"/>
  <c r="K62" i="1"/>
  <c r="K60" i="1"/>
  <c r="Z22" i="1" s="1"/>
  <c r="K57" i="1"/>
  <c r="K58" i="1" s="1"/>
  <c r="K52" i="1"/>
  <c r="K50" i="1"/>
  <c r="Z24" i="1" s="1"/>
  <c r="K47" i="1"/>
  <c r="K48" i="1" s="1"/>
  <c r="K42" i="1"/>
  <c r="K40" i="1"/>
  <c r="Z21" i="1" s="1"/>
  <c r="K37" i="1"/>
  <c r="K38" i="1" s="1"/>
  <c r="K32" i="1"/>
  <c r="K30" i="1"/>
  <c r="Z25" i="1" s="1"/>
  <c r="K27" i="1"/>
  <c r="K28" i="1" s="1"/>
  <c r="K22" i="1"/>
  <c r="K20" i="1"/>
  <c r="Z23" i="1" s="1"/>
  <c r="K17" i="1"/>
  <c r="K18" i="1" s="1"/>
  <c r="K11" i="1"/>
  <c r="K9" i="1"/>
  <c r="Z20" i="1" s="1"/>
  <c r="K6" i="1"/>
  <c r="K7" i="1" s="1"/>
  <c r="J58" i="1" l="1"/>
  <c r="J48" i="1"/>
  <c r="J38" i="1"/>
  <c r="J28" i="1"/>
  <c r="J18" i="1"/>
  <c r="J7" i="1"/>
  <c r="H62" i="1" l="1"/>
  <c r="H60" i="1"/>
  <c r="W22" i="1" s="1"/>
  <c r="H52" i="1"/>
  <c r="H50" i="1"/>
  <c r="W24" i="1" s="1"/>
  <c r="H42" i="1"/>
  <c r="H40" i="1"/>
  <c r="W21" i="1" s="1"/>
  <c r="H32" i="1"/>
  <c r="H30" i="1"/>
  <c r="W25" i="1" s="1"/>
  <c r="H22" i="1"/>
  <c r="H20" i="1"/>
  <c r="W23" i="1" s="1"/>
  <c r="H11" i="1"/>
  <c r="H9" i="1"/>
  <c r="W20" i="1" s="1"/>
  <c r="E6" i="1" l="1"/>
  <c r="C59" i="1" l="1"/>
  <c r="C60" i="1" s="1"/>
  <c r="R22" i="1" s="1"/>
  <c r="C61" i="1"/>
  <c r="C62" i="1" s="1"/>
  <c r="C51" i="1" l="1"/>
  <c r="C52" i="1" s="1"/>
  <c r="C49" i="1"/>
  <c r="C50" i="1" s="1"/>
  <c r="R24" i="1" s="1"/>
  <c r="C41" i="1"/>
  <c r="C42" i="1" s="1"/>
  <c r="C39" i="1"/>
  <c r="C40" i="1" s="1"/>
  <c r="R21" i="1" s="1"/>
  <c r="C31" i="1"/>
  <c r="C32" i="1" s="1"/>
  <c r="C29" i="1"/>
  <c r="C30" i="1" s="1"/>
  <c r="R25" i="1" s="1"/>
  <c r="C21" i="1"/>
  <c r="C22" i="1" s="1"/>
  <c r="C19" i="1"/>
  <c r="C20" i="1" s="1"/>
  <c r="R23" i="1" s="1"/>
  <c r="C10" i="1"/>
  <c r="C11" i="1" s="1"/>
  <c r="C8" i="1"/>
  <c r="C9" i="1" s="1"/>
  <c r="R20" i="1" s="1"/>
  <c r="C27" i="1" l="1"/>
  <c r="C28" i="1" s="1"/>
</calcChain>
</file>

<file path=xl/sharedStrings.xml><?xml version="1.0" encoding="utf-8"?>
<sst xmlns="http://schemas.openxmlformats.org/spreadsheetml/2006/main" count="66" uniqueCount="25">
  <si>
    <t>Data Source</t>
  </si>
  <si>
    <t>Travis County</t>
  </si>
  <si>
    <t>Population</t>
  </si>
  <si>
    <t>Total # of Offenses</t>
  </si>
  <si>
    <t>Overall Crime Rate</t>
  </si>
  <si>
    <t>Total # of Violent Offenses</t>
  </si>
  <si>
    <t>Violent Crime Rate</t>
  </si>
  <si>
    <t>Total # of Property Offenses</t>
  </si>
  <si>
    <t>Property Crime Rate</t>
  </si>
  <si>
    <t xml:space="preserve">The crime count of incidents (including murder, rape, robbery, aggravated assault, burglary, theft, and auto theft) divided by population to produce a rate per 100,000 persons in the population. </t>
  </si>
  <si>
    <t>El Paso County</t>
  </si>
  <si>
    <t>Tarrant County</t>
  </si>
  <si>
    <t>Bexar County</t>
  </si>
  <si>
    <t>Harris County</t>
  </si>
  <si>
    <t>Dallas County</t>
  </si>
  <si>
    <t>Crime Rates per 100,000 for Counties in Texas</t>
  </si>
  <si>
    <t>Bexar County: None</t>
  </si>
  <si>
    <t>Dallas County: None</t>
  </si>
  <si>
    <t>El Paso County: None</t>
  </si>
  <si>
    <t>Tarrant County: None</t>
  </si>
  <si>
    <t xml:space="preserve">2015 Data Reporting Omissions </t>
  </si>
  <si>
    <t xml:space="preserve">Harris County: Shoreacres PD - Reported 0 Months (Population 1613); </t>
  </si>
  <si>
    <t xml:space="preserve">Travis County: DPS Austin - Reported 0 Months (Population 0); </t>
  </si>
  <si>
    <t>Texas Department of Public Safety Crime Reports, Crime by Jurisdiction: https://www.dps.texas.gov/section/crime-records/crime-texas</t>
  </si>
  <si>
    <t>United States Crime Data: https://www.fbi.gov/how-we-can-help-you/need-an-fbi-service-or-more-information/ucr/publications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</si>
</sst>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3" x14ac:knownFonts="1">
    <font>
      <sz val="11"/>
      <color theme="1"/>
      <name val="Tw Cen MT"/>
      <family val="2"/>
      <scheme val="minor"/>
    </font>
    <font>
      <u/>
      <sz val="11"/>
      <color theme="10"/>
      <name val="Tw Cen MT"/>
      <family val="2"/>
      <scheme val="minor"/>
    </font>
    <font>
      <b/>
      <sz val="11"/>
      <color theme="1"/>
      <name val="Tw Cen MT"/>
      <family val="2"/>
      <scheme val="minor"/>
    </font>
    <font>
      <b/>
      <u/>
      <sz val="11"/>
      <color theme="1"/>
      <name val="Tw Cen MT"/>
      <family val="2"/>
      <scheme val="minor"/>
    </font>
    <font>
      <sz val="11"/>
      <color theme="1"/>
      <name val="Tw Cen MT"/>
      <family val="2"/>
      <scheme val="minor"/>
    </font>
    <font>
      <sz val="10"/>
      <color theme="1"/>
      <name val="Tw Cen MT"/>
      <family val="2"/>
      <scheme val="minor"/>
    </font>
    <font>
      <b/>
      <u/>
      <sz val="10"/>
      <color theme="1"/>
      <name val="Tw Cen MT"/>
      <family val="2"/>
      <scheme val="minor"/>
    </font>
    <font>
      <b/>
      <sz val="10"/>
      <color theme="1"/>
      <name val="Tw Cen MT"/>
      <family val="2"/>
      <scheme val="minor"/>
    </font>
    <font>
      <sz val="9"/>
      <color rgb="FF4A4949"/>
      <name val="Tw Cen MT"/>
      <family val="2"/>
      <scheme val="minor"/>
    </font>
    <font>
      <sz val="10"/>
      <color rgb="FF000000"/>
      <name val="Tw Cen MT"/>
      <family val="2"/>
      <scheme val="minor"/>
    </font>
    <font>
      <sz val="10"/>
      <color theme="1"/>
      <name val="Tw Cen MT"/>
      <family val="2"/>
    </font>
    <font>
      <b/>
      <sz val="10"/>
      <color theme="1"/>
      <name val="Corbel"/>
      <family val="2"/>
    </font>
    <font>
      <sz val="10"/>
      <color theme="1"/>
      <name val="Corbe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</cellStyleXfs>
  <cellXfs count="22">
    <xf numFmtId="0" fontId="0" fillId="0" borderId="0" xfId="0"/>
    <xf numFmtId="0" fontId="3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right"/>
    </xf>
    <xf numFmtId="1" fontId="5" fillId="0" borderId="0" xfId="0" applyNumberFormat="1" applyFont="1"/>
    <xf numFmtId="164" fontId="5" fillId="0" borderId="0" xfId="0" applyNumberFormat="1" applyFont="1"/>
    <xf numFmtId="1" fontId="5" fillId="0" borderId="0" xfId="2" applyNumberFormat="1" applyFont="1"/>
    <xf numFmtId="1" fontId="0" fillId="0" borderId="0" xfId="0" applyNumberFormat="1"/>
    <xf numFmtId="1" fontId="7" fillId="0" borderId="0" xfId="0" applyNumberFormat="1" applyFont="1"/>
    <xf numFmtId="3" fontId="8" fillId="0" borderId="0" xfId="0" applyNumberFormat="1" applyFont="1"/>
    <xf numFmtId="0" fontId="1" fillId="0" borderId="0" xfId="1"/>
    <xf numFmtId="0" fontId="9" fillId="0" borderId="0" xfId="0" applyFont="1" applyAlignment="1">
      <alignment wrapText="1"/>
    </xf>
    <xf numFmtId="0" fontId="10" fillId="0" borderId="0" xfId="0" applyFont="1"/>
    <xf numFmtId="0" fontId="11" fillId="0" borderId="0" xfId="0" applyFont="1"/>
    <xf numFmtId="1" fontId="12" fillId="0" borderId="0" xfId="0" applyNumberFormat="1" applyFont="1"/>
    <xf numFmtId="1" fontId="12" fillId="0" borderId="0" xfId="2" applyNumberFormat="1" applyFont="1"/>
    <xf numFmtId="1" fontId="11" fillId="0" borderId="0" xfId="0" applyNumberFormat="1" applyFont="1"/>
    <xf numFmtId="0" fontId="12" fillId="0" borderId="0" xfId="0" applyFont="1"/>
    <xf numFmtId="164" fontId="12" fillId="0" borderId="0" xfId="2" applyNumberFormat="1" applyFont="1"/>
  </cellXfs>
  <cellStyles count="3">
    <cellStyle name="Comma" xfId="2" builtinId="3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r>
              <a:rPr lang="en-US"/>
              <a:t>Violent Crime Rates for Texas Urban Counties,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/>
              </a:solidFill>
              <a:latin typeface="Tw Cen MT" panose="020B0602020104020603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2"/>
            </a:solidFill>
            <a:ln>
              <a:solidFill>
                <a:schemeClr val="accent2"/>
              </a:solidFill>
            </a:ln>
            <a:effectLst/>
          </c:spPr>
          <c:invertIfNegative val="0"/>
          <c:cat>
            <c:strRef>
              <c:f>Sheet1!$Q$20:$Q$25</c:f>
              <c:strCache>
                <c:ptCount val="6"/>
                <c:pt idx="0">
                  <c:v>Travis County</c:v>
                </c:pt>
                <c:pt idx="1">
                  <c:v>Bexar County</c:v>
                </c:pt>
                <c:pt idx="2">
                  <c:v>Dallas County</c:v>
                </c:pt>
                <c:pt idx="3">
                  <c:v>El Paso County</c:v>
                </c:pt>
                <c:pt idx="4">
                  <c:v>Harris County</c:v>
                </c:pt>
                <c:pt idx="5">
                  <c:v>Tarrant County</c:v>
                </c:pt>
              </c:strCache>
            </c:strRef>
          </c:cat>
          <c:val>
            <c:numRef>
              <c:f>Sheet1!$AB$20:$AB$25</c:f>
              <c:numCache>
                <c:formatCode>0</c:formatCode>
                <c:ptCount val="6"/>
                <c:pt idx="0">
                  <c:v>461.12233948917901</c:v>
                </c:pt>
                <c:pt idx="1">
                  <c:v>700.80065806713196</c:v>
                </c:pt>
                <c:pt idx="2">
                  <c:v>498.32653092394514</c:v>
                </c:pt>
                <c:pt idx="3">
                  <c:v>303.41920877870052</c:v>
                </c:pt>
                <c:pt idx="4">
                  <c:v>780.63642447927816</c:v>
                </c:pt>
                <c:pt idx="5">
                  <c:v>408.50495966735411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7D-4AC2-B2D3-D819400E5E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7"/>
        <c:axId val="160527576"/>
        <c:axId val="118101352"/>
      </c:barChart>
      <c:catAx>
        <c:axId val="160527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18101352"/>
        <c:crosses val="autoZero"/>
        <c:auto val="1"/>
        <c:lblAlgn val="ctr"/>
        <c:lblOffset val="100"/>
        <c:noMultiLvlLbl val="0"/>
      </c:catAx>
      <c:valAx>
        <c:axId val="118101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Tw Cen MT" panose="020B0602020104020603" pitchFamily="34" charset="0"/>
                <a:ea typeface="+mn-ea"/>
                <a:cs typeface="+mn-cs"/>
              </a:defRPr>
            </a:pPr>
            <a:endParaRPr lang="en-US"/>
          </a:p>
        </c:txPr>
        <c:crossAx val="160527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chemeClr val="tx1"/>
          </a:solidFill>
          <a:latin typeface="Tw Cen MT" panose="020B0602020104020603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ysClr val="windowText" lastClr="000000"/>
                </a:solidFill>
              </a:rPr>
              <a:t>Violent Crime Rates for Texas Urban Counties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Sheet1!$Q$20</c:f>
              <c:strCache>
                <c:ptCount val="1"/>
                <c:pt idx="0">
                  <c:v>Travis County</c:v>
                </c:pt>
              </c:strCache>
            </c:strRef>
          </c:tx>
          <c:spPr>
            <a:ln w="3810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Sheet1!$Z$20:$AD$20</c:f>
              <c:numCache>
                <c:formatCode>0</c:formatCode>
                <c:ptCount val="5"/>
                <c:pt idx="0">
                  <c:v>419.54430553064765</c:v>
                </c:pt>
                <c:pt idx="1">
                  <c:v>439.80188760830151</c:v>
                </c:pt>
                <c:pt idx="2">
                  <c:v>461.12233948917901</c:v>
                </c:pt>
                <c:pt idx="3">
                  <c:v>437.93647153053439</c:v>
                </c:pt>
                <c:pt idx="4">
                  <c:v>404.09549545082677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77-4F94-A5C7-C466EDE2BA66}"/>
            </c:ext>
          </c:extLst>
        </c:ser>
        <c:ser>
          <c:idx val="1"/>
          <c:order val="1"/>
          <c:tx>
            <c:strRef>
              <c:f>Sheet1!$Q$21</c:f>
              <c:strCache>
                <c:ptCount val="1"/>
                <c:pt idx="0">
                  <c:v>Bexar County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Sheet1!$Z$21:$AD$21</c:f>
              <c:numCache>
                <c:formatCode>0</c:formatCode>
                <c:ptCount val="5"/>
                <c:pt idx="0">
                  <c:v>611.74136377423383</c:v>
                </c:pt>
                <c:pt idx="1">
                  <c:v>598.85073893650292</c:v>
                </c:pt>
                <c:pt idx="2">
                  <c:v>700.80065806713196</c:v>
                </c:pt>
                <c:pt idx="3">
                  <c:v>572.24764161560699</c:v>
                </c:pt>
                <c:pt idx="4">
                  <c:v>495.61176594962393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77-4F94-A5C7-C466EDE2BA66}"/>
            </c:ext>
          </c:extLst>
        </c:ser>
        <c:ser>
          <c:idx val="2"/>
          <c:order val="2"/>
          <c:tx>
            <c:strRef>
              <c:f>Sheet1!$Q$22</c:f>
              <c:strCache>
                <c:ptCount val="1"/>
                <c:pt idx="0">
                  <c:v>Dallas County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Sheet1!$Z$22:$AD$22</c:f>
              <c:numCache>
                <c:formatCode>0</c:formatCode>
                <c:ptCount val="5"/>
                <c:pt idx="0">
                  <c:v>531.90677228574691</c:v>
                </c:pt>
                <c:pt idx="1">
                  <c:v>528.44229831955147</c:v>
                </c:pt>
                <c:pt idx="2">
                  <c:v>498.32653092394514</c:v>
                </c:pt>
                <c:pt idx="3">
                  <c:v>446.26056086526796</c:v>
                </c:pt>
                <c:pt idx="4">
                  <c:v>446.84934749820326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077-4F94-A5C7-C466EDE2BA66}"/>
            </c:ext>
          </c:extLst>
        </c:ser>
        <c:ser>
          <c:idx val="3"/>
          <c:order val="3"/>
          <c:tx>
            <c:strRef>
              <c:f>Sheet1!$Q$23</c:f>
              <c:strCache>
                <c:ptCount val="1"/>
                <c:pt idx="0">
                  <c:v>El Paso County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Sheet1!$Z$23:$AD$23</c:f>
              <c:numCache>
                <c:formatCode>0</c:formatCode>
                <c:ptCount val="5"/>
                <c:pt idx="0">
                  <c:v>310.19392176973543</c:v>
                </c:pt>
                <c:pt idx="1">
                  <c:v>250.73529499640867</c:v>
                </c:pt>
                <c:pt idx="2">
                  <c:v>303.41920877870052</c:v>
                </c:pt>
                <c:pt idx="3">
                  <c:v>318.90075060446554</c:v>
                </c:pt>
                <c:pt idx="4">
                  <c:v>265.43184636981914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077-4F94-A5C7-C466EDE2BA66}"/>
            </c:ext>
          </c:extLst>
        </c:ser>
        <c:ser>
          <c:idx val="4"/>
          <c:order val="4"/>
          <c:tx>
            <c:strRef>
              <c:f>Sheet1!$Q$24</c:f>
              <c:strCache>
                <c:ptCount val="1"/>
                <c:pt idx="0">
                  <c:v>Harris County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Sheet1!$Z$24:$AD$24</c:f>
              <c:numCache>
                <c:formatCode>0</c:formatCode>
                <c:ptCount val="5"/>
                <c:pt idx="0">
                  <c:v>839.46379999891644</c:v>
                </c:pt>
                <c:pt idx="1">
                  <c:v>834.17294241830382</c:v>
                </c:pt>
                <c:pt idx="2">
                  <c:v>780.63642447927816</c:v>
                </c:pt>
                <c:pt idx="3">
                  <c:v>773.68486046191845</c:v>
                </c:pt>
                <c:pt idx="4">
                  <c:v>778.34649994003723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077-4F94-A5C7-C466EDE2BA66}"/>
            </c:ext>
          </c:extLst>
        </c:ser>
        <c:ser>
          <c:idx val="5"/>
          <c:order val="5"/>
          <c:tx>
            <c:strRef>
              <c:f>Sheet1!$Q$25</c:f>
              <c:strCache>
                <c:ptCount val="1"/>
                <c:pt idx="0">
                  <c:v>Tarrant County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Sheet1!$Z$19:$AD$19</c:f>
              <c:numCache>
                <c:formatCode>General</c:formatCode>
                <c:ptCount val="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</c:numCache>
            </c:numRef>
          </c:cat>
          <c:val>
            <c:numRef>
              <c:f>Sheet1!$Z$25:$AD$25</c:f>
              <c:numCache>
                <c:formatCode>0</c:formatCode>
                <c:ptCount val="5"/>
                <c:pt idx="0">
                  <c:v>420.52376034055038</c:v>
                </c:pt>
                <c:pt idx="1">
                  <c:v>440.60415256171586</c:v>
                </c:pt>
                <c:pt idx="2">
                  <c:v>408.50495966735411</c:v>
                </c:pt>
                <c:pt idx="3">
                  <c:v>390.81354832870761</c:v>
                </c:pt>
                <c:pt idx="4">
                  <c:v>366.32260955290974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077-4F94-A5C7-C466EDE2BA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3160896"/>
        <c:axId val="233161288"/>
      </c:lineChart>
      <c:catAx>
        <c:axId val="23316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161288"/>
        <c:crosses val="autoZero"/>
        <c:auto val="1"/>
        <c:lblAlgn val="ctr"/>
        <c:lblOffset val="100"/>
        <c:noMultiLvlLbl val="0"/>
      </c:catAx>
      <c:valAx>
        <c:axId val="233161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316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1878806</xdr:colOff>
      <xdr:row>1</xdr:row>
      <xdr:rowOff>73818</xdr:rowOff>
    </xdr:from>
    <xdr:to>
      <xdr:col>20</xdr:col>
      <xdr:colOff>596106</xdr:colOff>
      <xdr:row>15</xdr:row>
      <xdr:rowOff>119062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235745</xdr:colOff>
      <xdr:row>0</xdr:row>
      <xdr:rowOff>142874</xdr:rowOff>
    </xdr:from>
    <xdr:to>
      <xdr:col>26</xdr:col>
      <xdr:colOff>651035</xdr:colOff>
      <xdr:row>17</xdr:row>
      <xdr:rowOff>83345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dashboard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7B9B60"/>
      </a:accent3>
      <a:accent4>
        <a:srgbClr val="8064A2"/>
      </a:accent4>
      <a:accent5>
        <a:srgbClr val="4BACC6"/>
      </a:accent5>
      <a:accent6>
        <a:srgbClr val="F8A81E"/>
      </a:accent6>
      <a:hlink>
        <a:srgbClr val="0000FF"/>
      </a:hlink>
      <a:folHlink>
        <a:srgbClr val="800080"/>
      </a:folHlink>
    </a:clrScheme>
    <a:fontScheme name="Tw Cen MT">
      <a:maj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HGPｺﾞｼｯｸE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79"/>
  <sheetViews>
    <sheetView tabSelected="1" topLeftCell="K1" zoomScale="90" zoomScaleNormal="90" workbookViewId="0">
      <selection activeCell="S37" sqref="S37"/>
    </sheetView>
  </sheetViews>
  <sheetFormatPr defaultRowHeight="14.25" x14ac:dyDescent="0.2"/>
  <cols>
    <col min="1" max="1" width="23.625" customWidth="1"/>
    <col min="2" max="2" width="23.875" customWidth="1"/>
    <col min="4" max="4" width="11.25" customWidth="1"/>
    <col min="13" max="15" width="10.875" customWidth="1"/>
    <col min="16" max="16" width="25.5" customWidth="1"/>
  </cols>
  <sheetData>
    <row r="1" spans="1:24" x14ac:dyDescent="0.2">
      <c r="A1" s="1" t="s">
        <v>15</v>
      </c>
      <c r="B1" s="3"/>
      <c r="C1" s="3"/>
      <c r="D1" s="3"/>
      <c r="E1" s="3"/>
      <c r="F1" s="3"/>
      <c r="G1" s="3"/>
      <c r="H1" s="3"/>
      <c r="I1" s="3"/>
      <c r="J1" s="3"/>
      <c r="K1" s="3"/>
      <c r="L1" s="20"/>
      <c r="M1" s="3"/>
      <c r="N1" s="3"/>
      <c r="O1" s="3"/>
    </row>
    <row r="2" spans="1:24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20"/>
      <c r="M2" s="20"/>
      <c r="N2" s="20"/>
      <c r="O2" s="20"/>
      <c r="P2" s="3"/>
    </row>
    <row r="3" spans="1:24" x14ac:dyDescent="0.2">
      <c r="A3" s="4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20"/>
      <c r="M3" s="20"/>
      <c r="N3" s="20"/>
      <c r="O3" s="20"/>
      <c r="P3" s="3"/>
    </row>
    <row r="4" spans="1:24" x14ac:dyDescent="0.2">
      <c r="A4" s="3"/>
      <c r="B4" s="3"/>
      <c r="C4" s="5">
        <v>2012</v>
      </c>
      <c r="D4" s="5">
        <v>2013</v>
      </c>
      <c r="E4" s="5">
        <v>2014</v>
      </c>
      <c r="F4" s="5">
        <v>2015</v>
      </c>
      <c r="G4" s="5">
        <v>2016</v>
      </c>
      <c r="H4" s="16">
        <v>2017</v>
      </c>
      <c r="I4" s="16">
        <v>2018</v>
      </c>
      <c r="J4" s="16">
        <v>2019</v>
      </c>
      <c r="K4" s="16">
        <v>2020</v>
      </c>
      <c r="L4" s="16">
        <v>2021</v>
      </c>
      <c r="M4" s="16">
        <v>2022</v>
      </c>
      <c r="N4" s="16">
        <v>2023</v>
      </c>
      <c r="O4" s="16">
        <v>2024</v>
      </c>
      <c r="P4" s="3"/>
    </row>
    <row r="5" spans="1:24" x14ac:dyDescent="0.2">
      <c r="A5" s="3"/>
      <c r="B5" s="6" t="s">
        <v>2</v>
      </c>
      <c r="C5" s="7">
        <v>1113744</v>
      </c>
      <c r="D5" s="8">
        <v>1155784</v>
      </c>
      <c r="E5" s="7">
        <v>1205571</v>
      </c>
      <c r="F5" s="7">
        <v>1241359</v>
      </c>
      <c r="G5" s="7">
        <v>1261654</v>
      </c>
      <c r="H5" s="17">
        <v>1286603</v>
      </c>
      <c r="I5" s="17">
        <v>1295034</v>
      </c>
      <c r="J5" s="17">
        <v>1313366</v>
      </c>
      <c r="K5" s="17">
        <v>1343839</v>
      </c>
      <c r="L5" s="20">
        <v>1364478</v>
      </c>
      <c r="M5" s="21">
        <v>1369051</v>
      </c>
      <c r="N5" s="21">
        <v>1390841</v>
      </c>
      <c r="O5" s="21">
        <v>1411795</v>
      </c>
      <c r="P5" s="3"/>
    </row>
    <row r="6" spans="1:24" x14ac:dyDescent="0.2">
      <c r="A6" s="3"/>
      <c r="B6" s="6" t="s">
        <v>3</v>
      </c>
      <c r="C6" s="7">
        <v>53531</v>
      </c>
      <c r="D6" s="8">
        <v>51475</v>
      </c>
      <c r="E6" s="7">
        <f>47402+680</f>
        <v>48082</v>
      </c>
      <c r="F6" s="7">
        <v>45640</v>
      </c>
      <c r="G6" s="7">
        <v>44488</v>
      </c>
      <c r="H6" s="17">
        <v>42074</v>
      </c>
      <c r="I6" s="17">
        <v>43959</v>
      </c>
      <c r="J6" s="17">
        <v>47629</v>
      </c>
      <c r="K6" s="17">
        <f t="shared" ref="K6:L6" si="0">SUM(K10,K8)</f>
        <v>47865</v>
      </c>
      <c r="L6" s="17">
        <f t="shared" si="0"/>
        <v>45782</v>
      </c>
      <c r="M6" s="17">
        <v>47192</v>
      </c>
      <c r="N6" s="17">
        <v>46058</v>
      </c>
      <c r="O6" s="17">
        <v>45155</v>
      </c>
      <c r="P6" s="3"/>
    </row>
    <row r="7" spans="1:24" x14ac:dyDescent="0.2">
      <c r="A7" s="3"/>
      <c r="B7" s="6" t="s">
        <v>4</v>
      </c>
      <c r="C7" s="7">
        <v>4806.3999999999996</v>
      </c>
      <c r="D7" s="8">
        <v>4453.7</v>
      </c>
      <c r="E7" s="9">
        <v>3988.317569019162</v>
      </c>
      <c r="F7" s="9">
        <v>3677</v>
      </c>
      <c r="G7" s="9">
        <v>3526.2</v>
      </c>
      <c r="H7" s="18">
        <v>3270</v>
      </c>
      <c r="I7" s="18">
        <v>3394</v>
      </c>
      <c r="J7" s="18">
        <f>((J6/J5)*100000)</f>
        <v>3626.4834021894885</v>
      </c>
      <c r="K7" s="18">
        <f t="shared" ref="K7:O7" si="1">((K6/K5)*100000)</f>
        <v>3561.8106038000087</v>
      </c>
      <c r="L7" s="18">
        <f t="shared" si="1"/>
        <v>3355.2757904488017</v>
      </c>
      <c r="M7" s="18">
        <f t="shared" si="1"/>
        <v>3447.0593133491739</v>
      </c>
      <c r="N7" s="18">
        <f t="shared" si="1"/>
        <v>3311.5215901745778</v>
      </c>
      <c r="O7" s="18">
        <f t="shared" si="1"/>
        <v>3198.4105341072891</v>
      </c>
      <c r="P7" s="3"/>
    </row>
    <row r="8" spans="1:24" x14ac:dyDescent="0.2">
      <c r="A8" s="3"/>
      <c r="B8" s="6" t="s">
        <v>5</v>
      </c>
      <c r="C8" s="7">
        <f>(1+15+36+396)+(31+209+978+2187)+(0+2+4+16)+(0+0+0+0)+(0+1+0+0)+(0+3+4+1)+(1+9+6+45)+(0+0+0+23)+(0+0+6+2)+(0+4+1+6)+(0+0+2+5)+(0+0+0+0)+(0+1+4+7)+(0+2+0+10)+(0+0+0+5)</f>
        <v>4023</v>
      </c>
      <c r="D8" s="8">
        <v>3760</v>
      </c>
      <c r="E8" s="7">
        <v>4309</v>
      </c>
      <c r="F8" s="7">
        <v>4314</v>
      </c>
      <c r="G8" s="7">
        <v>4888</v>
      </c>
      <c r="H8" s="17">
        <v>4960</v>
      </c>
      <c r="I8" s="17">
        <v>4811</v>
      </c>
      <c r="J8" s="17">
        <v>5012</v>
      </c>
      <c r="K8" s="17">
        <v>5638</v>
      </c>
      <c r="L8" s="20">
        <v>6001</v>
      </c>
      <c r="M8" s="20">
        <v>6313</v>
      </c>
      <c r="N8" s="20">
        <v>6091</v>
      </c>
      <c r="O8" s="20">
        <v>5705</v>
      </c>
      <c r="P8" s="3"/>
    </row>
    <row r="9" spans="1:24" x14ac:dyDescent="0.2">
      <c r="A9" s="3"/>
      <c r="B9" s="6" t="s">
        <v>6</v>
      </c>
      <c r="C9" s="7">
        <f>100000*(C8/C5)</f>
        <v>361.2140671464897</v>
      </c>
      <c r="D9" s="8">
        <v>325.32030206336134</v>
      </c>
      <c r="E9" s="7">
        <v>357.42399244839169</v>
      </c>
      <c r="F9" s="7">
        <v>347.52235251848981</v>
      </c>
      <c r="G9" s="7">
        <v>387.42793190526083</v>
      </c>
      <c r="H9" s="17">
        <f>(100000)*(H8)/H5</f>
        <v>385.51130379767494</v>
      </c>
      <c r="I9" s="17">
        <v>371.5</v>
      </c>
      <c r="J9" s="17">
        <v>381.61487353867852</v>
      </c>
      <c r="K9" s="17">
        <f t="shared" ref="K9:O9" si="2">(100000)*(K8)/K5</f>
        <v>419.54430553064765</v>
      </c>
      <c r="L9" s="17">
        <f t="shared" si="2"/>
        <v>439.80188760830151</v>
      </c>
      <c r="M9" s="17">
        <f t="shared" si="2"/>
        <v>461.12233948917901</v>
      </c>
      <c r="N9" s="17">
        <f t="shared" si="2"/>
        <v>437.93647153053439</v>
      </c>
      <c r="O9" s="17">
        <f t="shared" si="2"/>
        <v>404.09549545082677</v>
      </c>
      <c r="P9" s="3"/>
      <c r="W9" s="10"/>
      <c r="X9" s="10"/>
    </row>
    <row r="10" spans="1:24" x14ac:dyDescent="0.2">
      <c r="A10" s="3"/>
      <c r="B10" s="6" t="s">
        <v>7</v>
      </c>
      <c r="C10" s="7">
        <f>(966+2073+143)+(7244+33913+2315)+(40+103+2)+(8+6+2)+(21+71+1)+(36+441+8)+(140+637+25)+(24+151+6)+(3+95+7)+(9+53+1)+(18+33+0)+(16+9+2)+(27+640+1)+(17+121+7)+(3+65+5)</f>
        <v>49508</v>
      </c>
      <c r="D10" s="8">
        <v>47715</v>
      </c>
      <c r="E10" s="7">
        <v>43773</v>
      </c>
      <c r="F10" s="7">
        <v>41326</v>
      </c>
      <c r="G10" s="7">
        <v>39600</v>
      </c>
      <c r="H10" s="17">
        <v>37114</v>
      </c>
      <c r="I10" s="17">
        <v>39148</v>
      </c>
      <c r="J10" s="17">
        <v>42617</v>
      </c>
      <c r="K10" s="17">
        <v>42227</v>
      </c>
      <c r="L10" s="20">
        <v>39781</v>
      </c>
      <c r="M10" s="20">
        <v>40879</v>
      </c>
      <c r="N10" s="20">
        <v>39967</v>
      </c>
      <c r="O10" s="20">
        <v>39450</v>
      </c>
      <c r="P10" s="3"/>
    </row>
    <row r="11" spans="1:24" x14ac:dyDescent="0.2">
      <c r="A11" s="3"/>
      <c r="B11" s="6" t="s">
        <v>8</v>
      </c>
      <c r="C11" s="7">
        <f>100000*(C10/C5)</f>
        <v>4445.186685629732</v>
      </c>
      <c r="D11" s="8">
        <v>4128.366545998214</v>
      </c>
      <c r="E11" s="7">
        <v>3630.8935765707702</v>
      </c>
      <c r="F11" s="7">
        <v>3329.0933565551945</v>
      </c>
      <c r="G11" s="7">
        <v>3138.7369278740448</v>
      </c>
      <c r="H11" s="17">
        <f>(100000)*(H10/H5)</f>
        <v>2884.6505099086507</v>
      </c>
      <c r="I11" s="17">
        <v>3022.93</v>
      </c>
      <c r="J11" s="17">
        <v>3244.8685286508098</v>
      </c>
      <c r="K11" s="17">
        <f t="shared" ref="K11:O11" si="3">(100000)*(K10/K5)</f>
        <v>3142.266298269361</v>
      </c>
      <c r="L11" s="17">
        <f t="shared" si="3"/>
        <v>2915.4739028405002</v>
      </c>
      <c r="M11" s="17">
        <f t="shared" si="3"/>
        <v>2985.9369738599949</v>
      </c>
      <c r="N11" s="17">
        <f t="shared" si="3"/>
        <v>2873.5851186440436</v>
      </c>
      <c r="O11" s="17">
        <f t="shared" si="3"/>
        <v>2794.3150386564621</v>
      </c>
      <c r="P11" s="3"/>
    </row>
    <row r="12" spans="1:24" x14ac:dyDescent="0.2">
      <c r="A12" s="3"/>
      <c r="B12" s="3"/>
      <c r="C12" s="3"/>
      <c r="D12" s="3"/>
      <c r="E12" s="3"/>
      <c r="F12" s="3"/>
      <c r="G12" s="3"/>
      <c r="H12" s="17"/>
      <c r="I12" s="17"/>
      <c r="J12" s="17"/>
      <c r="K12" s="17"/>
      <c r="L12" s="20"/>
      <c r="M12" s="20"/>
      <c r="N12" s="20"/>
      <c r="O12" s="20"/>
      <c r="P12" s="3"/>
    </row>
    <row r="13" spans="1:24" x14ac:dyDescent="0.2">
      <c r="A13" s="3"/>
      <c r="B13" s="6"/>
      <c r="C13" s="7"/>
      <c r="D13" s="3"/>
      <c r="E13" s="3"/>
      <c r="F13" s="3"/>
      <c r="G13" s="3"/>
      <c r="H13" s="17"/>
      <c r="I13" s="17"/>
      <c r="J13" s="17"/>
      <c r="K13" s="17"/>
      <c r="L13" s="20"/>
      <c r="M13" s="20"/>
      <c r="N13" s="20"/>
      <c r="O13" s="20"/>
      <c r="P13" s="3"/>
    </row>
    <row r="14" spans="1:24" x14ac:dyDescent="0.2">
      <c r="A14" s="4" t="s">
        <v>10</v>
      </c>
      <c r="B14" s="3"/>
      <c r="C14" s="3"/>
      <c r="D14" s="3"/>
      <c r="E14" s="3"/>
      <c r="F14" s="3"/>
      <c r="G14" s="3"/>
      <c r="H14" s="17"/>
      <c r="I14" s="17"/>
      <c r="J14" s="17"/>
      <c r="K14" s="17"/>
      <c r="L14" s="20"/>
      <c r="M14" s="20"/>
      <c r="N14" s="20"/>
      <c r="O14" s="20"/>
      <c r="P14" s="3"/>
      <c r="R14" s="3"/>
    </row>
    <row r="15" spans="1:24" ht="16.5" customHeight="1" x14ac:dyDescent="0.2">
      <c r="A15" s="3"/>
      <c r="B15" s="3"/>
      <c r="C15" s="5">
        <v>2012</v>
      </c>
      <c r="D15" s="5">
        <v>2013</v>
      </c>
      <c r="E15" s="5">
        <v>2014</v>
      </c>
      <c r="F15" s="5">
        <v>2015</v>
      </c>
      <c r="G15" s="5">
        <v>2016</v>
      </c>
      <c r="H15" s="16">
        <v>2017</v>
      </c>
      <c r="I15" s="16">
        <v>2018</v>
      </c>
      <c r="J15" s="16">
        <v>2019</v>
      </c>
      <c r="K15" s="16">
        <v>2020</v>
      </c>
      <c r="L15" s="16">
        <v>2021</v>
      </c>
      <c r="M15" s="16">
        <v>2022</v>
      </c>
      <c r="N15" s="16">
        <v>2023</v>
      </c>
      <c r="O15" s="16">
        <v>2024</v>
      </c>
      <c r="Q15" s="4"/>
      <c r="R15" s="7"/>
    </row>
    <row r="16" spans="1:24" x14ac:dyDescent="0.2">
      <c r="A16" s="3"/>
      <c r="B16" s="6" t="s">
        <v>2</v>
      </c>
      <c r="C16" s="7">
        <v>811055</v>
      </c>
      <c r="D16" s="8">
        <v>838966</v>
      </c>
      <c r="E16" s="10">
        <v>839969</v>
      </c>
      <c r="F16" s="7">
        <v>841774</v>
      </c>
      <c r="G16">
        <v>838465</v>
      </c>
      <c r="H16" s="17">
        <v>842905</v>
      </c>
      <c r="I16" s="17">
        <v>843458</v>
      </c>
      <c r="J16" s="17">
        <v>840222</v>
      </c>
      <c r="K16" s="17">
        <v>840442</v>
      </c>
      <c r="L16" s="20">
        <v>836739</v>
      </c>
      <c r="M16" s="21">
        <v>875027</v>
      </c>
      <c r="N16" s="21">
        <v>871431</v>
      </c>
      <c r="O16" s="21">
        <v>880452</v>
      </c>
      <c r="Q16" s="4"/>
      <c r="R16" s="7"/>
    </row>
    <row r="17" spans="1:30" x14ac:dyDescent="0.2">
      <c r="A17" s="3"/>
      <c r="B17" s="6" t="s">
        <v>3</v>
      </c>
      <c r="C17" s="7">
        <v>22518</v>
      </c>
      <c r="D17" s="8">
        <v>21096</v>
      </c>
      <c r="E17" s="10">
        <v>20101</v>
      </c>
      <c r="F17" s="7">
        <v>18315</v>
      </c>
      <c r="G17">
        <v>17420</v>
      </c>
      <c r="H17" s="17">
        <v>17275</v>
      </c>
      <c r="I17" s="17">
        <v>14857</v>
      </c>
      <c r="J17" s="17">
        <v>14693</v>
      </c>
      <c r="K17" s="17">
        <f t="shared" ref="K17:M17" si="4">SUM(K21,K19)</f>
        <v>12272</v>
      </c>
      <c r="L17" s="17">
        <f t="shared" si="4"/>
        <v>11906</v>
      </c>
      <c r="M17" s="17">
        <f t="shared" si="4"/>
        <v>13708</v>
      </c>
      <c r="N17" s="17">
        <v>15591</v>
      </c>
      <c r="O17" s="17">
        <v>14213</v>
      </c>
      <c r="Q17" s="4"/>
      <c r="R17" s="7"/>
    </row>
    <row r="18" spans="1:30" x14ac:dyDescent="0.2">
      <c r="A18" s="3"/>
      <c r="B18" s="6" t="s">
        <v>4</v>
      </c>
      <c r="C18" s="7">
        <v>2776.4</v>
      </c>
      <c r="D18" s="8">
        <v>2514.5</v>
      </c>
      <c r="E18" s="10">
        <v>2393.0645059520057</v>
      </c>
      <c r="F18" s="7">
        <v>2175.8000000000002</v>
      </c>
      <c r="G18">
        <v>2077.6</v>
      </c>
      <c r="H18" s="17">
        <v>2049.5</v>
      </c>
      <c r="I18" s="17">
        <v>1761</v>
      </c>
      <c r="J18" s="17">
        <f>((J17/J16)*100000)</f>
        <v>1748.7045090464187</v>
      </c>
      <c r="K18" s="18">
        <f t="shared" ref="K18:O18" si="5">((K17/K16)*100000)</f>
        <v>1460.1840460138831</v>
      </c>
      <c r="L18" s="18">
        <f t="shared" si="5"/>
        <v>1422.904872367608</v>
      </c>
      <c r="M18" s="18">
        <f t="shared" si="5"/>
        <v>1566.580231238579</v>
      </c>
      <c r="N18" s="18">
        <f t="shared" si="5"/>
        <v>1789.1261614516811</v>
      </c>
      <c r="O18" s="18">
        <f t="shared" si="5"/>
        <v>1614.2844811528626</v>
      </c>
      <c r="Q18" s="4"/>
      <c r="R18" s="10"/>
      <c r="U18" s="2"/>
      <c r="V18" s="2"/>
    </row>
    <row r="19" spans="1:30" x14ac:dyDescent="0.2">
      <c r="A19" s="3"/>
      <c r="B19" s="6" t="s">
        <v>5</v>
      </c>
      <c r="C19" s="7">
        <f>5+28+23+194+0+0+4+5+23+184+471+2181+0+1+0+4+0+0+0+2+0+0+0+0+0+3+0+26+0+0+3+25+0+4+6+45+0+0+0+3</f>
        <v>3240</v>
      </c>
      <c r="D19" s="8">
        <v>2857</v>
      </c>
      <c r="E19" s="10">
        <v>3056</v>
      </c>
      <c r="F19" s="7">
        <v>2965</v>
      </c>
      <c r="G19">
        <v>3055</v>
      </c>
      <c r="H19" s="17">
        <v>3016</v>
      </c>
      <c r="I19" s="17">
        <v>2917</v>
      </c>
      <c r="J19" s="17">
        <v>2802</v>
      </c>
      <c r="K19" s="17">
        <v>2607</v>
      </c>
      <c r="L19" s="20">
        <v>2098</v>
      </c>
      <c r="M19" s="17">
        <v>2655</v>
      </c>
      <c r="N19" s="17">
        <v>2779</v>
      </c>
      <c r="O19" s="17">
        <v>2337</v>
      </c>
      <c r="R19" s="2">
        <v>2012</v>
      </c>
      <c r="S19" s="2">
        <v>2013</v>
      </c>
      <c r="T19" s="2">
        <v>2014</v>
      </c>
      <c r="U19" s="2">
        <v>2015</v>
      </c>
      <c r="V19" s="2">
        <v>2016</v>
      </c>
      <c r="W19" s="2">
        <v>2017</v>
      </c>
      <c r="X19" s="2">
        <v>2018</v>
      </c>
      <c r="Y19" s="2">
        <v>2019</v>
      </c>
      <c r="Z19" s="2">
        <v>2020</v>
      </c>
      <c r="AA19" s="2">
        <v>2021</v>
      </c>
      <c r="AB19" s="2">
        <v>2022</v>
      </c>
      <c r="AC19" s="2">
        <v>2023</v>
      </c>
      <c r="AD19" s="2">
        <v>2024</v>
      </c>
    </row>
    <row r="20" spans="1:30" x14ac:dyDescent="0.2">
      <c r="A20" s="3"/>
      <c r="B20" s="6" t="s">
        <v>6</v>
      </c>
      <c r="C20" s="7">
        <f>100000*(C19/C16)</f>
        <v>399.47969003335163</v>
      </c>
      <c r="D20" s="8">
        <v>340.538233968957</v>
      </c>
      <c r="E20" s="10">
        <v>363.82295060889152</v>
      </c>
      <c r="F20" s="7">
        <v>352.23230938470419</v>
      </c>
      <c r="G20">
        <v>364.35629394190573</v>
      </c>
      <c r="H20" s="17">
        <f>(100000)*(H19)/H16</f>
        <v>357.81019213315852</v>
      </c>
      <c r="I20" s="17">
        <v>345.84</v>
      </c>
      <c r="J20" s="17">
        <v>333.48329370095047</v>
      </c>
      <c r="K20" s="17">
        <f t="shared" ref="K20:L20" si="6">(100000)*(K19)/K16</f>
        <v>310.19392176973543</v>
      </c>
      <c r="L20" s="17">
        <f t="shared" si="6"/>
        <v>250.73529499640867</v>
      </c>
      <c r="M20" s="17">
        <f>(100000)*(M19)/M16</f>
        <v>303.41920877870052</v>
      </c>
      <c r="N20" s="17">
        <f t="shared" ref="N20:O20" si="7">(100000)*(N19)/N16</f>
        <v>318.90075060446554</v>
      </c>
      <c r="O20" s="17">
        <f t="shared" si="7"/>
        <v>265.43184636981914</v>
      </c>
      <c r="Q20" s="1" t="s">
        <v>1</v>
      </c>
      <c r="R20" s="10">
        <f t="shared" ref="R20:Y20" si="8">C9</f>
        <v>361.2140671464897</v>
      </c>
      <c r="S20" s="10">
        <f t="shared" si="8"/>
        <v>325.32030206336134</v>
      </c>
      <c r="T20" s="10">
        <f t="shared" si="8"/>
        <v>357.42399244839169</v>
      </c>
      <c r="U20" s="10">
        <f t="shared" si="8"/>
        <v>347.52235251848981</v>
      </c>
      <c r="V20" s="10">
        <f t="shared" si="8"/>
        <v>387.42793190526083</v>
      </c>
      <c r="W20" s="10">
        <f t="shared" si="8"/>
        <v>385.51130379767494</v>
      </c>
      <c r="X20" s="10">
        <f t="shared" si="8"/>
        <v>371.5</v>
      </c>
      <c r="Y20" s="10">
        <f t="shared" si="8"/>
        <v>381.61487353867852</v>
      </c>
      <c r="Z20" s="10">
        <f>K9</f>
        <v>419.54430553064765</v>
      </c>
      <c r="AA20" s="10">
        <f>L9</f>
        <v>439.80188760830151</v>
      </c>
      <c r="AB20" s="10">
        <f>M9</f>
        <v>461.12233948917901</v>
      </c>
      <c r="AC20" s="10">
        <f t="shared" ref="AC20:AD20" si="9">N9</f>
        <v>437.93647153053439</v>
      </c>
      <c r="AD20" s="10">
        <f t="shared" si="9"/>
        <v>404.09549545082677</v>
      </c>
    </row>
    <row r="21" spans="1:30" x14ac:dyDescent="0.2">
      <c r="A21" s="3"/>
      <c r="B21" s="6" t="s">
        <v>7</v>
      </c>
      <c r="C21" s="7">
        <f>303+829+128+16+153+12+1826+13425+1160+26+174+2+4+76+6+2+8+2+48+341+1+53+132+13+79+336+30+4+89+0</f>
        <v>19278</v>
      </c>
      <c r="D21" s="8">
        <v>18239</v>
      </c>
      <c r="E21" s="10">
        <v>17045</v>
      </c>
      <c r="F21" s="7">
        <v>15350</v>
      </c>
      <c r="G21">
        <v>14365</v>
      </c>
      <c r="H21" s="17">
        <v>14259</v>
      </c>
      <c r="I21" s="17">
        <v>11940</v>
      </c>
      <c r="J21" s="17">
        <v>11891</v>
      </c>
      <c r="K21" s="17">
        <v>9665</v>
      </c>
      <c r="L21" s="20">
        <v>9808</v>
      </c>
      <c r="M21" s="20">
        <v>11053</v>
      </c>
      <c r="N21" s="20">
        <v>12812</v>
      </c>
      <c r="O21" s="20">
        <v>11876</v>
      </c>
      <c r="Q21" s="1" t="s">
        <v>12</v>
      </c>
      <c r="R21" s="10">
        <f t="shared" ref="R21:Y21" si="10">C40</f>
        <v>439.20575371865169</v>
      </c>
      <c r="S21" s="10">
        <f t="shared" si="10"/>
        <v>531.75123443233724</v>
      </c>
      <c r="T21" s="10">
        <f t="shared" si="10"/>
        <v>453.88783754981301</v>
      </c>
      <c r="U21" s="10">
        <f t="shared" si="10"/>
        <v>500.34308336556876</v>
      </c>
      <c r="V21" s="10">
        <f t="shared" si="10"/>
        <v>607.90887112176654</v>
      </c>
      <c r="W21" s="10">
        <f t="shared" si="10"/>
        <v>605.89356715451731</v>
      </c>
      <c r="X21" s="10">
        <f t="shared" si="10"/>
        <v>540.98</v>
      </c>
      <c r="Y21" s="10">
        <f t="shared" si="10"/>
        <v>606.27552362758661</v>
      </c>
      <c r="Z21" s="10">
        <f>K40</f>
        <v>611.74136377423383</v>
      </c>
      <c r="AA21" s="10">
        <f>L40</f>
        <v>598.85073893650292</v>
      </c>
      <c r="AB21" s="10">
        <f>M40</f>
        <v>700.80065806713196</v>
      </c>
      <c r="AC21" s="10">
        <f t="shared" ref="AC21:AD21" si="11">N40</f>
        <v>572.24764161560699</v>
      </c>
      <c r="AD21" s="10">
        <f t="shared" si="11"/>
        <v>495.61176594962393</v>
      </c>
    </row>
    <row r="22" spans="1:30" x14ac:dyDescent="0.2">
      <c r="A22" s="3"/>
      <c r="B22" s="6" t="s">
        <v>8</v>
      </c>
      <c r="C22" s="7">
        <f>100000*(C21/C16)</f>
        <v>2376.9041556984421</v>
      </c>
      <c r="D22" s="8">
        <v>2173.9855965557604</v>
      </c>
      <c r="E22" s="10">
        <v>2029.241555343114</v>
      </c>
      <c r="F22" s="7">
        <v>1823.5298310472883</v>
      </c>
      <c r="G22">
        <v>1713.2498076842803</v>
      </c>
      <c r="H22" s="17">
        <f>(100000)*(H21/H16)</f>
        <v>1691.649711414691</v>
      </c>
      <c r="I22" s="17">
        <v>1415.6</v>
      </c>
      <c r="J22" s="17">
        <v>1415.2212153454682</v>
      </c>
      <c r="K22" s="17">
        <f t="shared" ref="K22:O22" si="12">(100000)*(K21/K16)</f>
        <v>1149.9901242441476</v>
      </c>
      <c r="L22" s="17">
        <f t="shared" si="12"/>
        <v>1172.1695773711995</v>
      </c>
      <c r="M22" s="17">
        <f t="shared" si="12"/>
        <v>1263.1610224598783</v>
      </c>
      <c r="N22" s="17">
        <f t="shared" si="12"/>
        <v>1470.2254108472157</v>
      </c>
      <c r="O22" s="17">
        <f t="shared" si="12"/>
        <v>1348.8526347830432</v>
      </c>
      <c r="Q22" s="1" t="s">
        <v>14</v>
      </c>
      <c r="R22" s="10">
        <f t="shared" ref="R22:Y22" si="13">C60</f>
        <v>437.67199863195185</v>
      </c>
      <c r="S22" s="10">
        <f t="shared" si="13"/>
        <v>428.42943647849626</v>
      </c>
      <c r="T22" s="10">
        <f t="shared" si="13"/>
        <v>431.35709923653167</v>
      </c>
      <c r="U22" s="10">
        <f t="shared" si="13"/>
        <v>454.14162603269426</v>
      </c>
      <c r="V22" s="10">
        <f t="shared" si="13"/>
        <v>501.38055480422923</v>
      </c>
      <c r="W22" s="10">
        <f t="shared" si="13"/>
        <v>508.67479618202992</v>
      </c>
      <c r="X22" s="10">
        <f t="shared" si="13"/>
        <v>488.02</v>
      </c>
      <c r="Y22" s="10">
        <f t="shared" si="13"/>
        <v>535.3398725255056</v>
      </c>
      <c r="Z22" s="10">
        <f>K60</f>
        <v>531.90677228574691</v>
      </c>
      <c r="AA22" s="10">
        <f>L60</f>
        <v>528.44229831955147</v>
      </c>
      <c r="AB22" s="10">
        <f>M60</f>
        <v>498.32653092394514</v>
      </c>
      <c r="AC22" s="10">
        <f t="shared" ref="AC22:AD22" si="14">N60</f>
        <v>446.26056086526796</v>
      </c>
      <c r="AD22" s="10">
        <f t="shared" si="14"/>
        <v>446.84934749820326</v>
      </c>
    </row>
    <row r="23" spans="1:30" x14ac:dyDescent="0.2">
      <c r="H23" s="17"/>
      <c r="I23" s="17"/>
      <c r="J23" s="17"/>
      <c r="K23" s="17"/>
      <c r="N23" s="20"/>
      <c r="O23" s="20"/>
      <c r="Q23" s="1" t="s">
        <v>10</v>
      </c>
      <c r="R23" s="10">
        <f t="shared" ref="R23:Y23" si="15">C20</f>
        <v>399.47969003335163</v>
      </c>
      <c r="S23" s="10">
        <f t="shared" si="15"/>
        <v>340.538233968957</v>
      </c>
      <c r="T23" s="10">
        <f t="shared" si="15"/>
        <v>363.82295060889152</v>
      </c>
      <c r="U23" s="10">
        <f t="shared" si="15"/>
        <v>352.23230938470419</v>
      </c>
      <c r="V23" s="10">
        <f t="shared" si="15"/>
        <v>364.35629394190573</v>
      </c>
      <c r="W23" s="10">
        <f t="shared" si="15"/>
        <v>357.81019213315852</v>
      </c>
      <c r="X23" s="10">
        <f t="shared" si="15"/>
        <v>345.84</v>
      </c>
      <c r="Y23" s="10">
        <f t="shared" si="15"/>
        <v>333.48329370095047</v>
      </c>
      <c r="Z23" s="10">
        <f>K20</f>
        <v>310.19392176973543</v>
      </c>
      <c r="AA23" s="10">
        <f>L20</f>
        <v>250.73529499640867</v>
      </c>
      <c r="AB23" s="10">
        <f>M20</f>
        <v>303.41920877870052</v>
      </c>
      <c r="AC23" s="10">
        <f t="shared" ref="AC23:AD23" si="16">N20</f>
        <v>318.90075060446554</v>
      </c>
      <c r="AD23" s="10">
        <f t="shared" si="16"/>
        <v>265.43184636981914</v>
      </c>
    </row>
    <row r="24" spans="1:30" x14ac:dyDescent="0.2">
      <c r="A24" s="4" t="s">
        <v>11</v>
      </c>
      <c r="B24" s="3"/>
      <c r="C24" s="3"/>
      <c r="H24" s="17"/>
      <c r="I24" s="17"/>
      <c r="J24" s="17"/>
      <c r="K24" s="17"/>
      <c r="N24" s="20"/>
      <c r="O24" s="20"/>
      <c r="Q24" s="1" t="s">
        <v>13</v>
      </c>
      <c r="R24" s="10">
        <f t="shared" ref="R24:Y24" si="17">C50</f>
        <v>716.53370845080156</v>
      </c>
      <c r="S24" s="10">
        <f t="shared" si="17"/>
        <v>716.74831319528676</v>
      </c>
      <c r="T24" s="10">
        <f t="shared" si="17"/>
        <v>725.16809368129373</v>
      </c>
      <c r="U24" s="10">
        <f t="shared" si="17"/>
        <v>722.25140962758064</v>
      </c>
      <c r="V24" s="10">
        <f t="shared" si="17"/>
        <v>749.25244775742942</v>
      </c>
      <c r="W24" s="10">
        <f t="shared" si="17"/>
        <v>776.42208304235135</v>
      </c>
      <c r="X24" s="10">
        <f t="shared" si="17"/>
        <v>740.79</v>
      </c>
      <c r="Y24" s="10">
        <f t="shared" si="17"/>
        <v>726.81061491871117</v>
      </c>
      <c r="Z24" s="10">
        <f>K50</f>
        <v>839.46379999891644</v>
      </c>
      <c r="AA24" s="10">
        <f>L50</f>
        <v>834.17294241830382</v>
      </c>
      <c r="AB24" s="10">
        <f>M50</f>
        <v>780.63642447927816</v>
      </c>
      <c r="AC24" s="10">
        <f t="shared" ref="AC24:AD24" si="18">N50</f>
        <v>773.68486046191845</v>
      </c>
      <c r="AD24" s="10">
        <f t="shared" si="18"/>
        <v>778.34649994003723</v>
      </c>
    </row>
    <row r="25" spans="1:30" x14ac:dyDescent="0.2">
      <c r="A25" s="3"/>
      <c r="B25" s="3"/>
      <c r="C25" s="5">
        <v>2012</v>
      </c>
      <c r="D25" s="5">
        <v>2013</v>
      </c>
      <c r="E25" s="11">
        <v>2014</v>
      </c>
      <c r="F25" s="11">
        <v>2015</v>
      </c>
      <c r="G25" s="5">
        <v>2016</v>
      </c>
      <c r="H25" s="19">
        <v>2017</v>
      </c>
      <c r="I25" s="16">
        <v>2018</v>
      </c>
      <c r="J25" s="16">
        <v>2019</v>
      </c>
      <c r="K25" s="16">
        <v>2020</v>
      </c>
      <c r="L25" s="16">
        <v>2021</v>
      </c>
      <c r="M25" s="16">
        <v>2022</v>
      </c>
      <c r="N25" s="16">
        <v>2023</v>
      </c>
      <c r="O25" s="16">
        <v>2024</v>
      </c>
      <c r="Q25" s="1" t="s">
        <v>11</v>
      </c>
      <c r="R25" s="10">
        <f t="shared" ref="R25:Y25" si="19">C30</f>
        <v>429.55867432005709</v>
      </c>
      <c r="S25" s="10">
        <f t="shared" si="19"/>
        <v>410.46049748415282</v>
      </c>
      <c r="T25" s="10">
        <f t="shared" si="19"/>
        <v>402.97591946172912</v>
      </c>
      <c r="U25" s="10">
        <f t="shared" si="19"/>
        <v>391.93882769666504</v>
      </c>
      <c r="V25" s="10">
        <f t="shared" si="19"/>
        <v>407.44270177330066</v>
      </c>
      <c r="W25" s="10">
        <f t="shared" si="19"/>
        <v>412.97490992969358</v>
      </c>
      <c r="X25" s="10">
        <f t="shared" si="19"/>
        <v>374.01</v>
      </c>
      <c r="Y25" s="10">
        <f t="shared" si="19"/>
        <v>363.62217436792906</v>
      </c>
      <c r="Z25" s="10">
        <f>K30</f>
        <v>420.52376034055038</v>
      </c>
      <c r="AA25" s="10">
        <f>L30</f>
        <v>440.60415256171586</v>
      </c>
      <c r="AB25" s="10">
        <f>M30</f>
        <v>408.50495966735411</v>
      </c>
      <c r="AC25" s="10">
        <f t="shared" ref="AC25:AD25" si="20">N30</f>
        <v>390.81354832870761</v>
      </c>
      <c r="AD25" s="10">
        <f t="shared" si="20"/>
        <v>366.32260955290974</v>
      </c>
    </row>
    <row r="26" spans="1:30" x14ac:dyDescent="0.2">
      <c r="A26" s="3"/>
      <c r="B26" s="6" t="s">
        <v>2</v>
      </c>
      <c r="C26" s="3">
        <v>1826293</v>
      </c>
      <c r="D26" s="8">
        <v>1857426</v>
      </c>
      <c r="E26" s="10">
        <v>1897632</v>
      </c>
      <c r="F26" s="7">
        <v>1929893</v>
      </c>
      <c r="G26">
        <v>1957085</v>
      </c>
      <c r="H26" s="17">
        <v>2005933</v>
      </c>
      <c r="I26" s="17">
        <v>2027460</v>
      </c>
      <c r="J26" s="17">
        <v>2050205</v>
      </c>
      <c r="K26" s="17">
        <v>2071940</v>
      </c>
      <c r="L26" s="20">
        <v>2076694</v>
      </c>
      <c r="M26" s="20">
        <v>2095201</v>
      </c>
      <c r="N26" s="20">
        <v>2121472</v>
      </c>
      <c r="O26" s="20">
        <v>2173767</v>
      </c>
      <c r="Q26" s="4"/>
    </row>
    <row r="27" spans="1:30" x14ac:dyDescent="0.2">
      <c r="A27" s="3"/>
      <c r="B27" s="6" t="s">
        <v>3</v>
      </c>
      <c r="C27" s="7">
        <f>C29+C31</f>
        <v>72602</v>
      </c>
      <c r="D27" s="8">
        <v>75525</v>
      </c>
      <c r="E27" s="10">
        <v>70052</v>
      </c>
      <c r="F27" s="7">
        <v>66984</v>
      </c>
      <c r="G27">
        <v>63658</v>
      </c>
      <c r="H27" s="17">
        <v>64219</v>
      </c>
      <c r="I27" s="17">
        <v>59637</v>
      </c>
      <c r="J27" s="17">
        <v>57987</v>
      </c>
      <c r="K27" s="17">
        <f t="shared" ref="K27:L27" si="21">SUM(K31,K29)</f>
        <v>58574</v>
      </c>
      <c r="L27" s="17">
        <f t="shared" si="21"/>
        <v>58320</v>
      </c>
      <c r="M27" s="17">
        <v>58024</v>
      </c>
      <c r="N27" s="17">
        <v>59046</v>
      </c>
      <c r="O27" s="17">
        <v>58019</v>
      </c>
      <c r="R27" s="2"/>
    </row>
    <row r="28" spans="1:30" x14ac:dyDescent="0.2">
      <c r="A28" s="3"/>
      <c r="B28" s="6" t="s">
        <v>4</v>
      </c>
      <c r="C28" s="7">
        <f t="shared" ref="C28" si="22">100000*(C27/C26)</f>
        <v>3975.3752546825726</v>
      </c>
      <c r="D28" s="8">
        <v>4066.1</v>
      </c>
      <c r="E28" s="10">
        <v>3691.5482032343466</v>
      </c>
      <c r="F28" s="7">
        <v>3470.9</v>
      </c>
      <c r="G28">
        <v>3252.7</v>
      </c>
      <c r="H28" s="17">
        <v>3201.5</v>
      </c>
      <c r="I28" s="17">
        <v>2941</v>
      </c>
      <c r="J28" s="17">
        <f>((J27/J26)*100000)</f>
        <v>2828.3513112103424</v>
      </c>
      <c r="K28" s="18">
        <f t="shared" ref="K28:O28" si="23">((K27/K26)*100000)</f>
        <v>2827.0123652229313</v>
      </c>
      <c r="L28" s="18">
        <f t="shared" si="23"/>
        <v>2808.3097461638549</v>
      </c>
      <c r="M28" s="18">
        <f t="shared" si="23"/>
        <v>2769.3763032759148</v>
      </c>
      <c r="N28" s="18">
        <f t="shared" si="23"/>
        <v>2783.256154217449</v>
      </c>
      <c r="O28" s="18">
        <f t="shared" si="23"/>
        <v>2669.0533070011643</v>
      </c>
      <c r="R28" s="12"/>
      <c r="S28" s="2"/>
      <c r="T28" s="2"/>
      <c r="U28" s="2"/>
      <c r="V28" s="2"/>
    </row>
    <row r="29" spans="1:30" x14ac:dyDescent="0.2">
      <c r="A29" s="3"/>
      <c r="B29" s="6" t="s">
        <v>5</v>
      </c>
      <c r="C29" s="7">
        <f>0+0+0+0+0+0+1+0+0+1+1+3+0+2+0+0+0+1+1+8+0+6+5+2+1+0+5+4+0+1+2+3+0+2+4+9+0+0+16+14+0+0+1+4+0+0+0+0+0+6+11+27+0+1+0+4+0+3+8+24+0+0+2+5+0+0+4+7+1+18+23+128+2+23+22+27+0+0+7+14+0+0+0+1+0+1+6+10+0+12+33+172+0+7+27+72+1+13+13+44+44+391+1280+2809+2+3+20+39+0+2+12+20+0+10+38+47+0+0+0+0+0+5+4+8+0+0+0+0+1+3+9+18+2+10+29+104+0+2+4+19+17+135+532+1225+1+16+12+96</f>
        <v>7845</v>
      </c>
      <c r="D29" s="8">
        <v>7624</v>
      </c>
      <c r="E29" s="10">
        <v>7647</v>
      </c>
      <c r="F29" s="7">
        <v>7564</v>
      </c>
      <c r="G29">
        <v>7974</v>
      </c>
      <c r="H29" s="17">
        <v>8284</v>
      </c>
      <c r="I29" s="17">
        <v>7583</v>
      </c>
      <c r="J29" s="17">
        <v>7455</v>
      </c>
      <c r="K29" s="17">
        <v>8713</v>
      </c>
      <c r="L29" s="20">
        <v>9150</v>
      </c>
      <c r="M29" s="20">
        <v>8559</v>
      </c>
      <c r="N29" s="20">
        <v>8291</v>
      </c>
      <c r="O29" s="20">
        <v>7963</v>
      </c>
      <c r="Q29" s="2"/>
      <c r="S29" s="12"/>
      <c r="T29" s="12"/>
      <c r="U29" s="12"/>
      <c r="V29" s="12"/>
    </row>
    <row r="30" spans="1:30" x14ac:dyDescent="0.2">
      <c r="A30" s="3"/>
      <c r="B30" s="6" t="s">
        <v>6</v>
      </c>
      <c r="C30" s="7">
        <f>100000*(C29/C26)</f>
        <v>429.55867432005709</v>
      </c>
      <c r="D30" s="8">
        <v>410.46049748415282</v>
      </c>
      <c r="E30" s="10">
        <v>402.97591946172912</v>
      </c>
      <c r="F30" s="7">
        <v>391.93882769666504</v>
      </c>
      <c r="G30">
        <v>407.44270177330066</v>
      </c>
      <c r="H30" s="17">
        <f>(100000)*(H29)/H26</f>
        <v>412.97490992969358</v>
      </c>
      <c r="I30" s="17">
        <v>374.01</v>
      </c>
      <c r="J30" s="17">
        <v>363.62217436792906</v>
      </c>
      <c r="K30" s="17">
        <f t="shared" ref="K30:O30" si="24">(100000)*(K29)/K26</f>
        <v>420.52376034055038</v>
      </c>
      <c r="L30" s="17">
        <f t="shared" si="24"/>
        <v>440.60415256171586</v>
      </c>
      <c r="M30" s="17">
        <f t="shared" si="24"/>
        <v>408.50495966735411</v>
      </c>
      <c r="N30" s="17">
        <f t="shared" si="24"/>
        <v>390.81354832870761</v>
      </c>
      <c r="O30" s="17">
        <f t="shared" si="24"/>
        <v>366.32260955290974</v>
      </c>
      <c r="Q30" s="2"/>
      <c r="R30" s="10"/>
    </row>
    <row r="31" spans="1:30" x14ac:dyDescent="0.2">
      <c r="A31" s="3"/>
      <c r="B31" s="6" t="s">
        <v>7</v>
      </c>
      <c r="C31" s="7">
        <f>411+746+89+3543+10616+950+90+279+15+286+979+80+78+343+19+3+21+0+49+237+11+3+16+0+324+1123+141+63+119+14+156+311+40+8442+21537+2420+446+878+127+266+1581+52+67+140+15+5+12+0+140+430+18+169+700+47+301+1194+75+58+173+24+45+101+4+80+399+31+59+43+14+110+385+23+4+5+0+27+45+1+123+277+34+72+303+13+15+112+9+73+409+3+31+283+9+10+583+29+16+169+2+32+146+3+0+10+0+3+136+4</f>
        <v>64757</v>
      </c>
      <c r="D31" s="8">
        <v>67901</v>
      </c>
      <c r="E31" s="10">
        <v>62405</v>
      </c>
      <c r="F31" s="7">
        <v>59420</v>
      </c>
      <c r="G31">
        <v>55684</v>
      </c>
      <c r="H31" s="17">
        <v>55935</v>
      </c>
      <c r="I31" s="17">
        <v>52054</v>
      </c>
      <c r="J31" s="17">
        <v>50532</v>
      </c>
      <c r="K31" s="17">
        <v>49861</v>
      </c>
      <c r="L31" s="20">
        <v>49170</v>
      </c>
      <c r="M31" s="20">
        <v>49465</v>
      </c>
      <c r="N31" s="20">
        <v>50755</v>
      </c>
      <c r="O31" s="20">
        <v>50056</v>
      </c>
      <c r="Q31" s="2"/>
      <c r="S31" s="10"/>
      <c r="T31" s="10"/>
      <c r="U31" s="10"/>
      <c r="V31" s="10"/>
    </row>
    <row r="32" spans="1:30" x14ac:dyDescent="0.2">
      <c r="A32" s="3"/>
      <c r="B32" s="6" t="s">
        <v>8</v>
      </c>
      <c r="C32" s="7">
        <f>100000*(C31/C26)</f>
        <v>3545.8165803625161</v>
      </c>
      <c r="D32" s="8">
        <v>3655.6503462318283</v>
      </c>
      <c r="E32" s="10">
        <v>3288.5722837726175</v>
      </c>
      <c r="F32" s="7">
        <v>3078.9271736826859</v>
      </c>
      <c r="G32">
        <v>2845.2519946757552</v>
      </c>
      <c r="H32" s="17">
        <f>(100000)*(H31/H26)</f>
        <v>2788.4779800721162</v>
      </c>
      <c r="I32" s="17">
        <v>2567.4499999999998</v>
      </c>
      <c r="J32" s="17">
        <v>2464</v>
      </c>
      <c r="K32" s="17">
        <f t="shared" ref="K32:O32" si="25">(100000)*(K31/K26)</f>
        <v>2406.4886048823805</v>
      </c>
      <c r="L32" s="17">
        <f t="shared" si="25"/>
        <v>2367.7055936021388</v>
      </c>
      <c r="M32" s="17">
        <f t="shared" si="25"/>
        <v>2360.8713436085609</v>
      </c>
      <c r="N32" s="17">
        <f t="shared" si="25"/>
        <v>2392.4426058887416</v>
      </c>
      <c r="O32" s="17">
        <f t="shared" si="25"/>
        <v>2302.7306974482544</v>
      </c>
    </row>
    <row r="33" spans="1:17" x14ac:dyDescent="0.2">
      <c r="H33" s="17"/>
      <c r="I33" s="17"/>
      <c r="J33" s="17"/>
      <c r="K33" s="17"/>
      <c r="N33" s="20"/>
      <c r="O33" s="20"/>
    </row>
    <row r="34" spans="1:17" x14ac:dyDescent="0.2">
      <c r="A34" s="4" t="s">
        <v>12</v>
      </c>
      <c r="B34" s="3"/>
      <c r="C34" s="3"/>
      <c r="H34" s="17"/>
      <c r="I34" s="17"/>
      <c r="J34" s="17"/>
      <c r="K34" s="17"/>
      <c r="N34" s="20"/>
      <c r="O34" s="20"/>
    </row>
    <row r="35" spans="1:17" x14ac:dyDescent="0.2">
      <c r="A35" s="3"/>
      <c r="B35" s="3"/>
      <c r="C35" s="5">
        <v>2012</v>
      </c>
      <c r="D35" s="5">
        <v>2013</v>
      </c>
      <c r="E35" s="11">
        <v>2014</v>
      </c>
      <c r="F35" s="11">
        <v>2015</v>
      </c>
      <c r="G35" s="5">
        <v>2016</v>
      </c>
      <c r="H35" s="19">
        <v>2017</v>
      </c>
      <c r="I35" s="16">
        <v>2018</v>
      </c>
      <c r="J35" s="16">
        <v>2019</v>
      </c>
      <c r="K35" s="16">
        <v>2020</v>
      </c>
      <c r="L35" s="16">
        <v>2021</v>
      </c>
      <c r="M35" s="16">
        <v>2022</v>
      </c>
      <c r="N35" s="16">
        <v>2023</v>
      </c>
      <c r="O35" s="16">
        <v>2024</v>
      </c>
      <c r="Q35" s="13"/>
    </row>
    <row r="36" spans="1:17" x14ac:dyDescent="0.2">
      <c r="A36" s="3"/>
      <c r="B36" s="6" t="s">
        <v>2</v>
      </c>
      <c r="C36" s="7">
        <v>1784585</v>
      </c>
      <c r="D36" s="8">
        <v>1816827</v>
      </c>
      <c r="E36" s="10">
        <v>1857948</v>
      </c>
      <c r="F36" s="7">
        <v>1897498</v>
      </c>
      <c r="G36">
        <v>1932033</v>
      </c>
      <c r="H36" s="17">
        <v>1966517</v>
      </c>
      <c r="I36" s="17">
        <v>1992664</v>
      </c>
      <c r="J36" s="17">
        <v>2010637</v>
      </c>
      <c r="K36" s="17">
        <v>2034193</v>
      </c>
      <c r="L36" s="20">
        <v>2043748</v>
      </c>
      <c r="M36" s="20">
        <v>2056933</v>
      </c>
      <c r="N36" s="20">
        <v>2088082</v>
      </c>
      <c r="O36" s="20">
        <v>2137762</v>
      </c>
    </row>
    <row r="37" spans="1:17" x14ac:dyDescent="0.2">
      <c r="A37" s="3"/>
      <c r="B37" s="6" t="s">
        <v>3</v>
      </c>
      <c r="C37" s="7">
        <v>103220</v>
      </c>
      <c r="D37" s="8">
        <v>101005</v>
      </c>
      <c r="E37" s="10">
        <v>97059</v>
      </c>
      <c r="F37" s="7">
        <v>94344</v>
      </c>
      <c r="G37">
        <v>101917</v>
      </c>
      <c r="H37" s="17">
        <v>96753</v>
      </c>
      <c r="I37" s="17">
        <v>81689</v>
      </c>
      <c r="J37" s="17">
        <v>89207</v>
      </c>
      <c r="K37" s="17">
        <f t="shared" ref="K37:L37" si="26">SUM(K41,K39)</f>
        <v>76542</v>
      </c>
      <c r="L37" s="17">
        <f t="shared" si="26"/>
        <v>82308</v>
      </c>
      <c r="M37" s="17">
        <v>99771</v>
      </c>
      <c r="N37" s="17">
        <v>105737</v>
      </c>
      <c r="O37" s="17">
        <v>92060</v>
      </c>
    </row>
    <row r="38" spans="1:17" x14ac:dyDescent="0.2">
      <c r="A38" s="3"/>
      <c r="B38" s="6" t="s">
        <v>4</v>
      </c>
      <c r="C38" s="7">
        <v>5784</v>
      </c>
      <c r="D38" s="8">
        <v>5559.4</v>
      </c>
      <c r="E38" s="10">
        <v>5223.989045979758</v>
      </c>
      <c r="F38" s="7">
        <v>4972</v>
      </c>
      <c r="G38">
        <v>5275.1</v>
      </c>
      <c r="H38" s="17">
        <v>4920</v>
      </c>
      <c r="I38" s="17">
        <v>4099</v>
      </c>
      <c r="J38" s="17">
        <f>((J37/J36)*100000)</f>
        <v>4436.7531284861461</v>
      </c>
      <c r="K38" s="18">
        <f t="shared" ref="K38:O38" si="27">((K37/K36)*100000)</f>
        <v>3762.769806011524</v>
      </c>
      <c r="L38" s="18">
        <f t="shared" si="27"/>
        <v>4027.3066933888131</v>
      </c>
      <c r="M38" s="18">
        <f t="shared" si="27"/>
        <v>4850.4739823805639</v>
      </c>
      <c r="N38" s="18">
        <f t="shared" si="27"/>
        <v>5063.8337000175279</v>
      </c>
      <c r="O38" s="18">
        <f t="shared" si="27"/>
        <v>4306.3727393414238</v>
      </c>
      <c r="Q38" s="13"/>
    </row>
    <row r="39" spans="1:17" x14ac:dyDescent="0.2">
      <c r="A39" s="3"/>
      <c r="B39" s="6" t="s">
        <v>5</v>
      </c>
      <c r="C39" s="7">
        <f>10+70+99+308+89+549+1864+4441+0+6+4+4+0+0+17+10+0+0+3+0+0+9+11+51+0+1+1+0+0+0+1+0+0+0+4+21+0+1+9+18+0+0+0+0+0+0+0+0+0+0+0+8+0+1+13+56+1+0+3+2+0+1+6+20+0+0+0+0+0+1+0+1+0+0+0+0+0+0+1+1+0+4+2+7+0+0+0+2+1+1+1+1+0+2+0+0+0+0+0+2+0+0+0+1+0+5+0+92+0+0+0+1+0+0+0+0</f>
        <v>7838</v>
      </c>
      <c r="D39" s="8">
        <v>9661</v>
      </c>
      <c r="E39" s="10">
        <v>8433</v>
      </c>
      <c r="F39" s="7">
        <v>9494</v>
      </c>
      <c r="G39">
        <v>11745</v>
      </c>
      <c r="H39" s="17">
        <v>11915</v>
      </c>
      <c r="I39" s="17">
        <v>10780</v>
      </c>
      <c r="J39" s="17">
        <v>12190</v>
      </c>
      <c r="K39" s="17">
        <v>12444</v>
      </c>
      <c r="L39" s="20">
        <v>12239</v>
      </c>
      <c r="M39" s="20">
        <v>14415</v>
      </c>
      <c r="N39" s="20">
        <v>11949</v>
      </c>
      <c r="O39" s="20">
        <v>10595</v>
      </c>
    </row>
    <row r="40" spans="1:17" x14ac:dyDescent="0.2">
      <c r="A40" s="3"/>
      <c r="B40" s="6" t="s">
        <v>6</v>
      </c>
      <c r="C40" s="7">
        <f>100000*(C39/C36)</f>
        <v>439.20575371865169</v>
      </c>
      <c r="D40" s="8">
        <v>531.75123443233724</v>
      </c>
      <c r="E40" s="10">
        <v>453.88783754981301</v>
      </c>
      <c r="F40" s="7">
        <v>500.34308336556876</v>
      </c>
      <c r="G40">
        <v>607.90887112176654</v>
      </c>
      <c r="H40" s="17">
        <f>(100000)*(H39)/H36</f>
        <v>605.89356715451731</v>
      </c>
      <c r="I40" s="17">
        <v>540.98</v>
      </c>
      <c r="J40" s="17">
        <v>606.27552362758661</v>
      </c>
      <c r="K40" s="17">
        <f t="shared" ref="K40:O40" si="28">(100000)*(K39)/K36</f>
        <v>611.74136377423383</v>
      </c>
      <c r="L40" s="17">
        <f t="shared" si="28"/>
        <v>598.85073893650292</v>
      </c>
      <c r="M40" s="17">
        <f t="shared" si="28"/>
        <v>700.80065806713196</v>
      </c>
      <c r="N40" s="17">
        <f t="shared" si="28"/>
        <v>572.24764161560699</v>
      </c>
      <c r="O40" s="17">
        <f t="shared" si="28"/>
        <v>495.61176594962393</v>
      </c>
    </row>
    <row r="41" spans="1:17" x14ac:dyDescent="0.2">
      <c r="A41" s="3"/>
      <c r="B41" s="6" t="s">
        <v>7</v>
      </c>
      <c r="C41" s="7">
        <f>2081+3865+452+15668+60633+6367+34+198+8+54+487+37+30+271+10+97+402+25+7+41+4+26+123+7+65+110+28+94+664+52+18+86+0+19+72+3+66+27+0+90+326+42+38+332+22+77+568+41+1+101+1+5+167+1+0+8+0+19+314+30+28+207+18+11+24+1+15+104+3+10+46+2+6+49+5+0+0+0+7+365+0+30+13+1+0+23+0</f>
        <v>95382</v>
      </c>
      <c r="D41" s="8">
        <v>91344</v>
      </c>
      <c r="E41" s="10">
        <v>88626</v>
      </c>
      <c r="F41" s="7">
        <v>84850</v>
      </c>
      <c r="G41">
        <v>90172</v>
      </c>
      <c r="H41" s="17">
        <v>84838</v>
      </c>
      <c r="I41" s="17">
        <v>70909</v>
      </c>
      <c r="J41" s="17">
        <v>77017</v>
      </c>
      <c r="K41" s="17">
        <v>64098</v>
      </c>
      <c r="L41" s="20">
        <v>70069</v>
      </c>
      <c r="M41" s="20">
        <v>85356</v>
      </c>
      <c r="N41" s="20">
        <v>93788</v>
      </c>
      <c r="O41" s="20">
        <v>81465</v>
      </c>
    </row>
    <row r="42" spans="1:17" x14ac:dyDescent="0.2">
      <c r="A42" s="3"/>
      <c r="B42" s="6" t="s">
        <v>8</v>
      </c>
      <c r="C42" s="7">
        <f>100000*(C41/C36)</f>
        <v>5344.7720338341969</v>
      </c>
      <c r="D42" s="8">
        <v>5027.6663655923212</v>
      </c>
      <c r="E42" s="10">
        <v>4770.1012084299455</v>
      </c>
      <c r="F42" s="7">
        <v>4471.6779675130092</v>
      </c>
      <c r="G42">
        <v>4667.2080652866698</v>
      </c>
      <c r="H42" s="17">
        <f>(100000)*(H41/H36)</f>
        <v>4314.1249223881614</v>
      </c>
      <c r="I42" s="17">
        <v>3558.5</v>
      </c>
      <c r="J42" s="17">
        <v>3830.47760485856</v>
      </c>
      <c r="K42" s="17">
        <f t="shared" ref="K42:O42" si="29">(100000)*(K41/K36)</f>
        <v>3151.0284422372902</v>
      </c>
      <c r="L42" s="17">
        <f t="shared" si="29"/>
        <v>3428.4559544523099</v>
      </c>
      <c r="M42" s="17">
        <f t="shared" si="29"/>
        <v>4149.6733243134322</v>
      </c>
      <c r="N42" s="17">
        <f t="shared" si="29"/>
        <v>4491.586058401921</v>
      </c>
      <c r="O42" s="17">
        <f t="shared" si="29"/>
        <v>3810.7609733917998</v>
      </c>
    </row>
    <row r="43" spans="1:17" x14ac:dyDescent="0.2">
      <c r="H43" s="17"/>
      <c r="I43" s="17"/>
      <c r="J43" s="17"/>
      <c r="K43" s="17"/>
      <c r="N43" s="20"/>
      <c r="O43" s="20"/>
    </row>
    <row r="44" spans="1:17" x14ac:dyDescent="0.2">
      <c r="A44" s="4" t="s">
        <v>13</v>
      </c>
      <c r="B44" s="3"/>
      <c r="C44" s="3"/>
      <c r="H44" s="17"/>
      <c r="I44" s="17"/>
      <c r="J44" s="17"/>
      <c r="K44" s="17"/>
      <c r="N44" s="20"/>
      <c r="O44" s="20"/>
    </row>
    <row r="45" spans="1:17" x14ac:dyDescent="0.2">
      <c r="A45" s="3"/>
      <c r="B45" s="3"/>
      <c r="C45" s="5">
        <v>2012</v>
      </c>
      <c r="D45" s="5">
        <v>2013</v>
      </c>
      <c r="E45" s="11">
        <v>2014</v>
      </c>
      <c r="F45" s="11">
        <v>2015</v>
      </c>
      <c r="G45" s="5">
        <v>2016</v>
      </c>
      <c r="H45" s="19">
        <v>2017</v>
      </c>
      <c r="I45" s="16">
        <v>2018</v>
      </c>
      <c r="J45" s="16">
        <v>2019</v>
      </c>
      <c r="K45" s="16">
        <v>2020</v>
      </c>
      <c r="L45" s="16">
        <v>2021</v>
      </c>
      <c r="M45" s="16">
        <v>2022</v>
      </c>
      <c r="N45" s="16">
        <v>2023</v>
      </c>
      <c r="O45" s="16">
        <v>2024</v>
      </c>
    </row>
    <row r="46" spans="1:17" x14ac:dyDescent="0.2">
      <c r="A46" s="3"/>
      <c r="B46" s="6" t="s">
        <v>2</v>
      </c>
      <c r="C46" s="7">
        <v>4268885</v>
      </c>
      <c r="D46" s="8">
        <v>4349644</v>
      </c>
      <c r="E46" s="10">
        <v>4455105</v>
      </c>
      <c r="F46" s="7">
        <v>4566277</v>
      </c>
      <c r="G46">
        <v>4646498</v>
      </c>
      <c r="H46" s="17">
        <v>4702468</v>
      </c>
      <c r="I46" s="17">
        <v>4753437</v>
      </c>
      <c r="J46" s="17">
        <v>4776485</v>
      </c>
      <c r="K46" s="17">
        <v>4799254</v>
      </c>
      <c r="L46" s="20">
        <v>4788935</v>
      </c>
      <c r="M46" s="20">
        <v>4788785</v>
      </c>
      <c r="N46" s="20">
        <v>4850683</v>
      </c>
      <c r="O46" s="20">
        <v>4961415</v>
      </c>
    </row>
    <row r="47" spans="1:17" x14ac:dyDescent="0.2">
      <c r="A47" s="3"/>
      <c r="B47" s="6" t="s">
        <v>3</v>
      </c>
      <c r="C47" s="7">
        <v>211037</v>
      </c>
      <c r="D47" s="8">
        <v>212013</v>
      </c>
      <c r="E47" s="10">
        <v>202719</v>
      </c>
      <c r="F47" s="7">
        <v>195529</v>
      </c>
      <c r="G47">
        <v>197691</v>
      </c>
      <c r="H47" s="17">
        <v>191423</v>
      </c>
      <c r="I47" s="17">
        <v>185606</v>
      </c>
      <c r="J47" s="17">
        <v>194475</v>
      </c>
      <c r="K47" s="17">
        <f t="shared" ref="K47:L47" si="30">SUM(K51,K49)</f>
        <v>196508</v>
      </c>
      <c r="L47" s="17">
        <f t="shared" si="30"/>
        <v>194815</v>
      </c>
      <c r="M47" s="17">
        <v>209078</v>
      </c>
      <c r="N47" s="17">
        <v>208245</v>
      </c>
      <c r="O47" s="17">
        <v>202612</v>
      </c>
    </row>
    <row r="48" spans="1:17" x14ac:dyDescent="0.2">
      <c r="A48" s="3"/>
      <c r="B48" s="6" t="s">
        <v>4</v>
      </c>
      <c r="C48" s="7">
        <v>4943.6000000000004</v>
      </c>
      <c r="D48" s="8">
        <v>4874.3</v>
      </c>
      <c r="E48" s="10">
        <v>4550.2631251115299</v>
      </c>
      <c r="F48" s="7">
        <v>4282</v>
      </c>
      <c r="G48">
        <v>4254.6000000000004</v>
      </c>
      <c r="H48" s="17">
        <v>4070.7</v>
      </c>
      <c r="I48" s="17">
        <v>3905</v>
      </c>
      <c r="J48" s="17">
        <f>((J47/J46)*100000)</f>
        <v>4071.5086512362122</v>
      </c>
      <c r="K48" s="18">
        <f t="shared" ref="K48:O48" si="31">((K47/K46)*100000)</f>
        <v>4094.5530284498386</v>
      </c>
      <c r="L48" s="18">
        <f t="shared" si="31"/>
        <v>4068.0234749479791</v>
      </c>
      <c r="M48" s="18">
        <f t="shared" si="31"/>
        <v>4365.9926265221766</v>
      </c>
      <c r="N48" s="18">
        <f t="shared" si="31"/>
        <v>4293.1067645525382</v>
      </c>
      <c r="O48" s="18">
        <f t="shared" si="31"/>
        <v>4083.7543321814442</v>
      </c>
    </row>
    <row r="49" spans="1:20" x14ac:dyDescent="0.2">
      <c r="A49" s="3"/>
      <c r="B49" s="6" t="s">
        <v>5</v>
      </c>
      <c r="C49" s="7">
        <f>77+295+2744+4300+217+665+9385+11343+5+15+97+130+0+2+15+6+0+13+14+19+0+9+2+9+1+25+51+29+0+1+15+13+0+0+11+15+1+25+8+27+8+52+147+415+0+0+5+3+1+9+30+50+0+0+1+0+0+1+0+5+0+10+5+21+0+0+2+1+0+10+21+12+0+0+11+2+0+1+8+21+0+2+1+3+0+1+3+1+0+1+12+2+0+3+10+8+0+3+5+2+0+0+0+0+0+0+6+1+0+0+2+0+0+0+6+14+0+0+4+0+0+0+0+2+0+0+0+0+0+1+2+11+0+3+2+3+0+0+0+0+0+0+3+0+0+4+1+9+0+1+3+0+0+0+2+1+0+3+1+10</f>
        <v>30588</v>
      </c>
      <c r="D49" s="8">
        <v>31176</v>
      </c>
      <c r="E49" s="10">
        <v>32307</v>
      </c>
      <c r="F49" s="7">
        <v>32980</v>
      </c>
      <c r="G49">
        <v>34814</v>
      </c>
      <c r="H49" s="17">
        <v>36511</v>
      </c>
      <c r="I49" s="17">
        <v>35213</v>
      </c>
      <c r="J49" s="17">
        <v>34716</v>
      </c>
      <c r="K49" s="17">
        <v>40288</v>
      </c>
      <c r="L49" s="20">
        <v>39948</v>
      </c>
      <c r="M49" s="20">
        <v>37383</v>
      </c>
      <c r="N49" s="20">
        <v>37529</v>
      </c>
      <c r="O49" s="20">
        <v>38617</v>
      </c>
    </row>
    <row r="50" spans="1:20" x14ac:dyDescent="0.2">
      <c r="A50" s="3"/>
      <c r="B50" s="6" t="s">
        <v>6</v>
      </c>
      <c r="C50" s="7">
        <f>100000*(C49/C46)</f>
        <v>716.53370845080156</v>
      </c>
      <c r="D50" s="8">
        <v>716.74831319528676</v>
      </c>
      <c r="E50" s="10">
        <v>725.16809368129373</v>
      </c>
      <c r="F50" s="7">
        <v>722.25140962758064</v>
      </c>
      <c r="G50">
        <v>749.25244775742942</v>
      </c>
      <c r="H50" s="17">
        <f>(100000)*(H49)/H46</f>
        <v>776.42208304235135</v>
      </c>
      <c r="I50" s="17">
        <v>740.79</v>
      </c>
      <c r="J50" s="17">
        <v>726.81061491871117</v>
      </c>
      <c r="K50" s="17">
        <f t="shared" ref="K50:O50" si="32">(100000)*(K49)/K46</f>
        <v>839.46379999891644</v>
      </c>
      <c r="L50" s="17">
        <f t="shared" si="32"/>
        <v>834.17294241830382</v>
      </c>
      <c r="M50" s="17">
        <f t="shared" si="32"/>
        <v>780.63642447927816</v>
      </c>
      <c r="N50" s="17">
        <f t="shared" si="32"/>
        <v>773.68486046191845</v>
      </c>
      <c r="O50" s="17">
        <f t="shared" si="32"/>
        <v>778.34649994003723</v>
      </c>
    </row>
    <row r="51" spans="1:20" x14ac:dyDescent="0.2">
      <c r="A51" s="3"/>
      <c r="B51" s="6" t="s">
        <v>7</v>
      </c>
      <c r="C51" s="7">
        <f>13848+32259+6444+26630+67978+13070+939+2438+307+56+261+15+117+720+37+84+147+34+135+1301+104+126+255+55+58+168+36+127+439+38+999+4087+524+41+150+16+222+488+138+5+9+0+16+105+7+84+380+21+16+75+3+77+553+39+127+73+9+67+563+35+23+89+7+23+247+6+58+419+19+44+204+4+2+187+0+0+14+0+15+161+13+0+78+0+17+316+15+0+27+5+2+34+0+15+6+0+14+51+7+6+368+3+1+33+1+11+108+3+4+128+2+12+176+8+28+99+4+3+172+2</f>
        <v>180449</v>
      </c>
      <c r="D51" s="8">
        <v>180837</v>
      </c>
      <c r="E51" s="10">
        <v>170412</v>
      </c>
      <c r="F51" s="7">
        <v>162549</v>
      </c>
      <c r="G51">
        <v>162877</v>
      </c>
      <c r="H51" s="17">
        <v>154912</v>
      </c>
      <c r="I51" s="17">
        <v>150393</v>
      </c>
      <c r="J51" s="17">
        <v>159759</v>
      </c>
      <c r="K51" s="17">
        <v>156220</v>
      </c>
      <c r="L51" s="20">
        <v>154867</v>
      </c>
      <c r="M51" s="20">
        <v>171695</v>
      </c>
      <c r="N51" s="20">
        <v>170716</v>
      </c>
      <c r="O51" s="20">
        <v>163995</v>
      </c>
    </row>
    <row r="52" spans="1:20" x14ac:dyDescent="0.2">
      <c r="A52" s="3"/>
      <c r="B52" s="6" t="s">
        <v>8</v>
      </c>
      <c r="C52" s="7">
        <f>100000*(C51/C46)</f>
        <v>4227.0756883823296</v>
      </c>
      <c r="D52" s="8">
        <v>4157.5126608062637</v>
      </c>
      <c r="E52" s="10">
        <v>3825.0950314302358</v>
      </c>
      <c r="F52" s="7">
        <v>3559.7709030792485</v>
      </c>
      <c r="G52">
        <v>3505.371141879325</v>
      </c>
      <c r="H52" s="17">
        <f>(100000)*(H51/H46)</f>
        <v>3294.2701577129287</v>
      </c>
      <c r="I52" s="17">
        <v>3163.88</v>
      </c>
      <c r="J52" s="17">
        <v>3344.6980363175012</v>
      </c>
      <c r="K52" s="17">
        <f t="shared" ref="K52:O52" si="33">(100000)*(K51/K46)</f>
        <v>3255.0892284509218</v>
      </c>
      <c r="L52" s="17">
        <f t="shared" si="33"/>
        <v>3233.8505325296751</v>
      </c>
      <c r="M52" s="17">
        <f t="shared" si="33"/>
        <v>3585.3562020428985</v>
      </c>
      <c r="N52" s="17">
        <f t="shared" si="33"/>
        <v>3519.42190409062</v>
      </c>
      <c r="O52" s="17">
        <f t="shared" si="33"/>
        <v>3305.407832241407</v>
      </c>
      <c r="R52" s="2"/>
    </row>
    <row r="53" spans="1:20" x14ac:dyDescent="0.2">
      <c r="H53" s="17"/>
      <c r="I53" s="17"/>
      <c r="J53" s="17"/>
      <c r="K53" s="17"/>
      <c r="N53" s="20"/>
      <c r="O53" s="20"/>
      <c r="S53" s="2"/>
      <c r="T53" s="2"/>
    </row>
    <row r="54" spans="1:20" x14ac:dyDescent="0.2">
      <c r="A54" s="4" t="s">
        <v>14</v>
      </c>
      <c r="B54" s="3"/>
      <c r="C54" s="3"/>
      <c r="H54" s="17"/>
      <c r="I54" s="17"/>
      <c r="J54" s="17"/>
      <c r="K54" s="17"/>
      <c r="N54" s="20"/>
      <c r="O54" s="20"/>
    </row>
    <row r="55" spans="1:20" x14ac:dyDescent="0.2">
      <c r="A55" s="3"/>
      <c r="B55" s="3"/>
      <c r="C55" s="5">
        <v>2012</v>
      </c>
      <c r="D55" s="5">
        <v>2013</v>
      </c>
      <c r="E55" s="11">
        <v>2014</v>
      </c>
      <c r="F55" s="11">
        <v>2015</v>
      </c>
      <c r="G55" s="5">
        <v>2016</v>
      </c>
      <c r="H55" s="19">
        <v>2017</v>
      </c>
      <c r="I55" s="16">
        <v>2018</v>
      </c>
      <c r="J55" s="16">
        <v>2019</v>
      </c>
      <c r="K55" s="16">
        <v>2020</v>
      </c>
      <c r="L55" s="16">
        <v>2021</v>
      </c>
      <c r="M55" s="16">
        <v>2022</v>
      </c>
      <c r="N55" s="16">
        <v>2023</v>
      </c>
      <c r="O55" s="16">
        <v>2024</v>
      </c>
      <c r="R55" s="10"/>
    </row>
    <row r="56" spans="1:20" x14ac:dyDescent="0.2">
      <c r="A56" s="3"/>
      <c r="B56" s="6" t="s">
        <v>2</v>
      </c>
      <c r="C56" s="7">
        <v>2707507</v>
      </c>
      <c r="D56" s="8">
        <v>2748644</v>
      </c>
      <c r="E56" s="10">
        <v>2787018</v>
      </c>
      <c r="F56" s="7">
        <v>2829734</v>
      </c>
      <c r="G56">
        <v>2857909</v>
      </c>
      <c r="H56" s="17">
        <v>2887503</v>
      </c>
      <c r="I56" s="17">
        <v>2931219</v>
      </c>
      <c r="J56" s="17">
        <v>2943177</v>
      </c>
      <c r="K56" s="17">
        <v>2947321</v>
      </c>
      <c r="L56" s="20">
        <v>2929932</v>
      </c>
      <c r="M56" s="20">
        <v>2880842</v>
      </c>
      <c r="N56" s="20">
        <v>2914889</v>
      </c>
      <c r="O56" s="20">
        <v>2948421</v>
      </c>
      <c r="S56" s="10"/>
      <c r="T56" s="10"/>
    </row>
    <row r="57" spans="1:20" x14ac:dyDescent="0.2">
      <c r="A57" s="3"/>
      <c r="B57" s="6" t="s">
        <v>3</v>
      </c>
      <c r="C57" s="7">
        <v>114476</v>
      </c>
      <c r="D57" s="8">
        <v>110587</v>
      </c>
      <c r="E57" s="10">
        <v>100333</v>
      </c>
      <c r="F57" s="7">
        <v>99450</v>
      </c>
      <c r="G57">
        <v>101981</v>
      </c>
      <c r="H57" s="17">
        <v>97890</v>
      </c>
      <c r="I57" s="17">
        <v>97328</v>
      </c>
      <c r="J57" s="17">
        <v>97855</v>
      </c>
      <c r="K57" s="17">
        <f t="shared" ref="K57:L57" si="34">SUM(K61,K59)</f>
        <v>99058</v>
      </c>
      <c r="L57" s="17">
        <f t="shared" si="34"/>
        <v>96842</v>
      </c>
      <c r="M57" s="17">
        <v>102437</v>
      </c>
      <c r="N57" s="17">
        <v>102858</v>
      </c>
      <c r="O57" s="17">
        <v>91435</v>
      </c>
    </row>
    <row r="58" spans="1:20" x14ac:dyDescent="0.2">
      <c r="A58" s="3"/>
      <c r="B58" s="6" t="s">
        <v>4</v>
      </c>
      <c r="C58" s="7">
        <v>4228.1000000000004</v>
      </c>
      <c r="D58" s="8">
        <v>4023.3</v>
      </c>
      <c r="E58" s="10">
        <v>3600.012629986602</v>
      </c>
      <c r="F58" s="7">
        <v>3514.5</v>
      </c>
      <c r="G58">
        <v>3568.4</v>
      </c>
      <c r="H58" s="17">
        <v>3390.1</v>
      </c>
      <c r="I58" s="17">
        <v>3320</v>
      </c>
      <c r="J58" s="17">
        <f>((J57/J56)*100000)</f>
        <v>3324.808531732886</v>
      </c>
      <c r="K58" s="18">
        <f t="shared" ref="K58:O58" si="35">((K57/K56)*100000)</f>
        <v>3360.9505038643565</v>
      </c>
      <c r="L58" s="18">
        <f t="shared" si="35"/>
        <v>3305.2644225190206</v>
      </c>
      <c r="M58" s="18">
        <f t="shared" si="35"/>
        <v>3555.8006999342556</v>
      </c>
      <c r="N58" s="18">
        <f t="shared" si="35"/>
        <v>3528.7106987607417</v>
      </c>
      <c r="O58" s="18">
        <f t="shared" si="35"/>
        <v>3101.1514298670372</v>
      </c>
    </row>
    <row r="59" spans="1:20" x14ac:dyDescent="0.2">
      <c r="A59" s="3"/>
      <c r="B59" s="6" t="s">
        <v>5</v>
      </c>
      <c r="C59" s="7">
        <f>0+2+6+43+154+486+4093+3647+0+6+17+60+0+23+27+127+2+7+75+96+0+11+38+57+0+2+7+35+0+3+4+20+1+11+43+77+0+7+63+49+1+2+13+19+7+47+236+250+1+50+160+288+0+0+2+1+0+0+1+5+3+27+135+342+0+7+45+73+2+14+183+243+2+27+80+62+1+8+2+12+2+0+6+7+0+2+5+4+0+0+1+4+0+0+1+0+0+1+0+2+0+0+0+0+0+18+9+45+0+0+1+0+0+0+0+1+0+0+2+1+0+0+0+0+0+4+5+40+0+0+1+5+0+2+0+0+0+3+1+2+0+1+0+9+0+0+0+15</f>
        <v>11850</v>
      </c>
      <c r="D59" s="8">
        <v>11776</v>
      </c>
      <c r="E59" s="10">
        <v>12022</v>
      </c>
      <c r="F59" s="7">
        <v>12851</v>
      </c>
      <c r="G59">
        <v>14329</v>
      </c>
      <c r="H59" s="17">
        <v>14688</v>
      </c>
      <c r="I59" s="17">
        <v>14305</v>
      </c>
      <c r="J59" s="17">
        <v>15756</v>
      </c>
      <c r="K59" s="17">
        <v>15677</v>
      </c>
      <c r="L59" s="20">
        <v>15483</v>
      </c>
      <c r="M59" s="20">
        <v>14356</v>
      </c>
      <c r="N59" s="20">
        <v>13008</v>
      </c>
      <c r="O59" s="20">
        <v>13175</v>
      </c>
    </row>
    <row r="60" spans="1:20" x14ac:dyDescent="0.2">
      <c r="A60" s="3"/>
      <c r="B60" s="6" t="s">
        <v>6</v>
      </c>
      <c r="C60" s="7">
        <f>100000*(C59/C56)</f>
        <v>437.67199863195185</v>
      </c>
      <c r="D60" s="8">
        <v>428.42943647849626</v>
      </c>
      <c r="E60" s="10">
        <v>431.35709923653167</v>
      </c>
      <c r="F60" s="7">
        <v>454.14162603269426</v>
      </c>
      <c r="G60">
        <v>501.38055480422923</v>
      </c>
      <c r="H60" s="17">
        <f>(100000)*(H59)/H56</f>
        <v>508.67479618202992</v>
      </c>
      <c r="I60" s="17">
        <v>488.02</v>
      </c>
      <c r="J60" s="17">
        <v>535.3398725255056</v>
      </c>
      <c r="K60" s="17">
        <f t="shared" ref="K60:O60" si="36">(100000)*(K59)/K56</f>
        <v>531.90677228574691</v>
      </c>
      <c r="L60" s="17">
        <f t="shared" si="36"/>
        <v>528.44229831955147</v>
      </c>
      <c r="M60" s="17">
        <f t="shared" si="36"/>
        <v>498.32653092394514</v>
      </c>
      <c r="N60" s="17">
        <f t="shared" si="36"/>
        <v>446.26056086526796</v>
      </c>
      <c r="O60" s="17">
        <f t="shared" si="36"/>
        <v>446.84934749820326</v>
      </c>
    </row>
    <row r="61" spans="1:20" x14ac:dyDescent="0.2">
      <c r="A61" s="3"/>
      <c r="B61" s="6" t="s">
        <v>7</v>
      </c>
      <c r="C61" s="7">
        <f>91+181+24+16090+31148+7062+92+673+79+215+1030+137+771+2358+285+367+1194+85+38+72+14+129+519+15+622+1042+118+344+863+156+169+864+91+2218+5866+591+1298+3316+632+17+229+7+36+125+41+1277+4466+564+593+808+141+1568+4030+687+698+2175+131+36+152+10+114+435+86+61+359+13+42+56+4+2+131+13+8+106+3+0+7+0+223+743+45+0+70+1+4+27+0+6+32+3+3+24+2+97+174+19+6+419+4+4+400+11+5+146+7+6+23+1+0+31+0</f>
        <v>102626</v>
      </c>
      <c r="D61" s="8">
        <v>98811</v>
      </c>
      <c r="E61" s="10">
        <v>88311</v>
      </c>
      <c r="F61" s="7">
        <v>86599</v>
      </c>
      <c r="G61">
        <v>87652</v>
      </c>
      <c r="H61" s="17">
        <v>83202</v>
      </c>
      <c r="I61" s="17">
        <v>83023</v>
      </c>
      <c r="J61" s="17">
        <v>82099</v>
      </c>
      <c r="K61" s="17">
        <v>83381</v>
      </c>
      <c r="L61" s="20">
        <v>81359</v>
      </c>
      <c r="M61" s="20">
        <v>88081</v>
      </c>
      <c r="N61" s="20">
        <v>89850</v>
      </c>
      <c r="O61" s="20">
        <v>78260</v>
      </c>
    </row>
    <row r="62" spans="1:20" x14ac:dyDescent="0.2">
      <c r="A62" s="3"/>
      <c r="B62" s="6" t="s">
        <v>8</v>
      </c>
      <c r="C62" s="7">
        <f>100000*(C61/C56)</f>
        <v>3790.4241798820835</v>
      </c>
      <c r="D62" s="8">
        <v>3594.8998851797469</v>
      </c>
      <c r="E62" s="10">
        <v>3168.6555307500703</v>
      </c>
      <c r="F62" s="7">
        <v>3060.3229844218572</v>
      </c>
      <c r="G62">
        <v>3066.9975845976901</v>
      </c>
      <c r="H62" s="17">
        <f>(100000)*(H61/H56)</f>
        <v>2881.4515517386476</v>
      </c>
      <c r="I62" s="17">
        <v>2832.37</v>
      </c>
      <c r="J62" s="17">
        <v>2789.4686592073804</v>
      </c>
      <c r="K62" s="17">
        <f t="shared" ref="K62:O62" si="37">(100000)*(K61/K56)</f>
        <v>2829.0437315786098</v>
      </c>
      <c r="L62" s="17">
        <f t="shared" si="37"/>
        <v>2776.8221241994693</v>
      </c>
      <c r="M62" s="17">
        <f t="shared" si="37"/>
        <v>3057.4741690103101</v>
      </c>
      <c r="N62" s="17">
        <f t="shared" si="37"/>
        <v>3082.4501378954742</v>
      </c>
      <c r="O62" s="17">
        <f t="shared" si="37"/>
        <v>2654.3020823688339</v>
      </c>
    </row>
    <row r="64" spans="1:20" x14ac:dyDescent="0.2">
      <c r="L64" s="20"/>
      <c r="M64" s="20"/>
      <c r="N64" s="20"/>
      <c r="O64" s="20"/>
    </row>
    <row r="65" spans="1:16" ht="89.25" x14ac:dyDescent="0.2">
      <c r="A65" s="14" t="s">
        <v>9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20"/>
      <c r="M65" s="20"/>
      <c r="N65" s="20"/>
      <c r="O65" s="20"/>
    </row>
    <row r="66" spans="1:16" x14ac:dyDescent="0.2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20"/>
      <c r="M66" s="20"/>
      <c r="N66" s="20"/>
      <c r="O66" s="20"/>
    </row>
    <row r="67" spans="1:16" x14ac:dyDescent="0.2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20"/>
      <c r="M67" s="3"/>
      <c r="N67" s="3"/>
      <c r="O67" s="3"/>
      <c r="P67" s="1"/>
    </row>
    <row r="68" spans="1:16" x14ac:dyDescent="0.2">
      <c r="A68" s="5" t="s">
        <v>0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20"/>
      <c r="M68" s="3"/>
      <c r="N68" s="3"/>
      <c r="O68" s="3"/>
    </row>
    <row r="69" spans="1:16" x14ac:dyDescent="0.2">
      <c r="A69" s="3"/>
      <c r="B69" s="3" t="s">
        <v>23</v>
      </c>
      <c r="C69" s="3"/>
      <c r="D69" s="3"/>
      <c r="E69" s="3"/>
      <c r="F69" s="3"/>
      <c r="G69" s="3"/>
      <c r="H69" s="3"/>
      <c r="I69" s="3"/>
      <c r="J69" s="3"/>
      <c r="K69" s="3"/>
      <c r="M69" s="3"/>
      <c r="N69" s="3"/>
      <c r="O69" s="3"/>
      <c r="P69" s="2"/>
    </row>
    <row r="70" spans="1:16" x14ac:dyDescent="0.2">
      <c r="B70" s="3" t="s">
        <v>24</v>
      </c>
      <c r="M70" s="3"/>
      <c r="N70" s="3"/>
      <c r="O70" s="3"/>
      <c r="P70" s="2"/>
    </row>
    <row r="71" spans="1:16" x14ac:dyDescent="0.2">
      <c r="M71" s="3"/>
      <c r="N71" s="3"/>
      <c r="O71" s="3"/>
      <c r="P71" s="2"/>
    </row>
    <row r="72" spans="1:16" x14ac:dyDescent="0.2">
      <c r="B72" s="15" t="s">
        <v>20</v>
      </c>
      <c r="C72" s="15"/>
    </row>
    <row r="73" spans="1:16" x14ac:dyDescent="0.2">
      <c r="B73" s="15"/>
      <c r="C73" s="15"/>
    </row>
    <row r="74" spans="1:16" x14ac:dyDescent="0.2">
      <c r="B74" s="15"/>
      <c r="C74" s="15" t="s">
        <v>16</v>
      </c>
    </row>
    <row r="75" spans="1:16" x14ac:dyDescent="0.2">
      <c r="B75" s="15"/>
      <c r="C75" s="15" t="s">
        <v>21</v>
      </c>
    </row>
    <row r="76" spans="1:16" x14ac:dyDescent="0.2">
      <c r="B76" s="15"/>
      <c r="C76" s="15" t="s">
        <v>17</v>
      </c>
    </row>
    <row r="77" spans="1:16" x14ac:dyDescent="0.2">
      <c r="B77" s="15"/>
      <c r="C77" s="15" t="s">
        <v>18</v>
      </c>
    </row>
    <row r="78" spans="1:16" x14ac:dyDescent="0.2">
      <c r="B78" s="15"/>
      <c r="C78" s="15" t="s">
        <v>19</v>
      </c>
    </row>
    <row r="79" spans="1:16" x14ac:dyDescent="0.2">
      <c r="B79" s="15"/>
      <c r="C79" s="15" t="s">
        <v>22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Austin ISD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Carlos Soto</cp:lastModifiedBy>
  <dcterms:created xsi:type="dcterms:W3CDTF">2013-02-07T20:52:01Z</dcterms:created>
  <dcterms:modified xsi:type="dcterms:W3CDTF">2025-08-19T14:32:26Z</dcterms:modified>
</cp:coreProperties>
</file>